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5135" windowHeight="8130" activeTab="2"/>
  </bookViews>
  <sheets>
    <sheet name="امتيازبندي1" sheetId="2" r:id="rId1"/>
    <sheet name="امتیازبندی2" sheetId="3" r:id="rId2"/>
    <sheet name="مجموع پرداختی" sheetId="5" r:id="rId3"/>
  </sheets>
  <calcPr calcId="125725"/>
  <fileRecoveryPr autoRecover="0"/>
</workbook>
</file>

<file path=xl/calcChain.xml><?xml version="1.0" encoding="utf-8"?>
<calcChain xmlns="http://schemas.openxmlformats.org/spreadsheetml/2006/main">
  <c r="AC31" i="5"/>
  <c r="Q33"/>
  <c r="Q23" l="1"/>
  <c r="Q68"/>
  <c r="Q94"/>
  <c r="Q57"/>
  <c r="Q69"/>
  <c r="G104"/>
  <c r="G78"/>
  <c r="G63"/>
  <c r="G58"/>
  <c r="Q77"/>
  <c r="Q62"/>
  <c r="G10" l="1"/>
  <c r="K10" s="1"/>
  <c r="T22" l="1"/>
  <c r="T21"/>
  <c r="U63" l="1"/>
  <c r="M105" l="1"/>
  <c r="R105" s="1"/>
  <c r="M104"/>
  <c r="R104" s="1"/>
  <c r="T104" l="1"/>
  <c r="T103"/>
  <c r="T102"/>
  <c r="T101"/>
  <c r="T100"/>
  <c r="T99"/>
  <c r="T98"/>
  <c r="T97"/>
  <c r="T96"/>
  <c r="T95"/>
  <c r="T94"/>
  <c r="T93"/>
  <c r="T92"/>
  <c r="T91"/>
  <c r="T90"/>
  <c r="T89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0"/>
  <c r="T19"/>
  <c r="T18"/>
  <c r="T17"/>
  <c r="T16"/>
  <c r="T15"/>
  <c r="T14"/>
  <c r="T13"/>
  <c r="T12"/>
  <c r="T11"/>
  <c r="T9"/>
  <c r="T8"/>
  <c r="T7"/>
  <c r="T6"/>
  <c r="T5"/>
  <c r="T4"/>
  <c r="T3"/>
  <c r="T2"/>
  <c r="T88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79"/>
  <c r="X80"/>
  <c r="X73"/>
  <c r="X74"/>
  <c r="X75"/>
  <c r="X76"/>
  <c r="X70"/>
  <c r="X71"/>
  <c r="X64"/>
  <c r="X65"/>
  <c r="X66"/>
  <c r="X67"/>
  <c r="X59"/>
  <c r="X60"/>
  <c r="X61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11"/>
  <c r="X12"/>
  <c r="X13"/>
  <c r="X14"/>
  <c r="X15"/>
  <c r="X16"/>
  <c r="X17"/>
  <c r="X18"/>
  <c r="X19"/>
  <c r="X20"/>
  <c r="X21"/>
  <c r="X22"/>
  <c r="X2"/>
  <c r="X3"/>
  <c r="X4"/>
  <c r="X5"/>
  <c r="X6"/>
  <c r="X7"/>
  <c r="X8"/>
  <c r="X9"/>
  <c r="X23" l="1"/>
  <c r="X57"/>
  <c r="X62"/>
  <c r="X68"/>
  <c r="X69"/>
  <c r="X77"/>
  <c r="U105" l="1"/>
  <c r="U104"/>
  <c r="U103"/>
  <c r="U102"/>
  <c r="U101"/>
  <c r="U100"/>
  <c r="U99"/>
  <c r="U98"/>
  <c r="U97"/>
  <c r="U96"/>
  <c r="U95"/>
  <c r="U94"/>
  <c r="U93"/>
  <c r="U92"/>
  <c r="U91"/>
  <c r="V91" s="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2"/>
  <c r="U61"/>
  <c r="U60"/>
  <c r="U59"/>
  <c r="U58"/>
  <c r="U57"/>
  <c r="U56"/>
  <c r="U55"/>
  <c r="U54"/>
  <c r="U53"/>
  <c r="U52"/>
  <c r="U51"/>
  <c r="U50"/>
  <c r="U49"/>
  <c r="U48"/>
  <c r="U47"/>
  <c r="U46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  <c r="V104"/>
  <c r="AA104" s="1"/>
  <c r="AD104" s="1"/>
  <c r="F105"/>
  <c r="F104"/>
  <c r="Z104" l="1"/>
  <c r="V105"/>
  <c r="AA105" s="1"/>
  <c r="AD105" s="1"/>
  <c r="V78"/>
  <c r="AA78" s="1"/>
  <c r="V72"/>
  <c r="AA72" s="1"/>
  <c r="V63"/>
  <c r="AA63" s="1"/>
  <c r="V58"/>
  <c r="AA58" s="1"/>
  <c r="Z78" l="1"/>
  <c r="Z58"/>
  <c r="Z72"/>
  <c r="Z63"/>
  <c r="Z105"/>
  <c r="M72"/>
  <c r="F72"/>
  <c r="M58"/>
  <c r="F58"/>
  <c r="M78"/>
  <c r="M63"/>
  <c r="F63"/>
  <c r="R78" l="1"/>
  <c r="AD78" s="1"/>
  <c r="R72"/>
  <c r="AD72" s="1"/>
  <c r="R58"/>
  <c r="AD58" s="1"/>
  <c r="R63"/>
  <c r="AD63" s="1"/>
  <c r="U45"/>
  <c r="W65" i="3"/>
  <c r="T65"/>
  <c r="Q65"/>
  <c r="N65"/>
  <c r="BG69" i="2" l="1"/>
  <c r="BD69" l="1"/>
  <c r="AO91" l="1"/>
  <c r="AL91"/>
  <c r="AI91"/>
  <c r="AR45" l="1"/>
  <c r="BA69" l="1"/>
  <c r="I23" i="5"/>
  <c r="K103" l="1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7"/>
  <c r="K76"/>
  <c r="K75"/>
  <c r="K74"/>
  <c r="K73"/>
  <c r="K71"/>
  <c r="K70"/>
  <c r="K69"/>
  <c r="K68"/>
  <c r="K67"/>
  <c r="K66"/>
  <c r="K65"/>
  <c r="K64"/>
  <c r="K62"/>
  <c r="K61"/>
  <c r="K60"/>
  <c r="K59"/>
  <c r="K57"/>
  <c r="K56"/>
  <c r="K55"/>
  <c r="K54"/>
  <c r="K53"/>
  <c r="K52"/>
  <c r="K51"/>
  <c r="K50"/>
  <c r="K49"/>
  <c r="K48"/>
  <c r="K47"/>
  <c r="K46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9"/>
  <c r="K8"/>
  <c r="K7"/>
  <c r="K6"/>
  <c r="K5"/>
  <c r="K4"/>
  <c r="K3"/>
  <c r="K2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7"/>
  <c r="F76"/>
  <c r="F75"/>
  <c r="F74"/>
  <c r="F73"/>
  <c r="F71"/>
  <c r="F70"/>
  <c r="F69"/>
  <c r="F68"/>
  <c r="F67"/>
  <c r="F66"/>
  <c r="F65"/>
  <c r="F64"/>
  <c r="F62"/>
  <c r="F61"/>
  <c r="F60"/>
  <c r="F59"/>
  <c r="F57"/>
  <c r="F56"/>
  <c r="F55"/>
  <c r="F54"/>
  <c r="F53"/>
  <c r="F52"/>
  <c r="F51"/>
  <c r="F50"/>
  <c r="F49"/>
  <c r="F48"/>
  <c r="F47"/>
  <c r="F46"/>
  <c r="F45"/>
  <c r="H45" s="1"/>
  <c r="K45" s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Z14" i="3" l="1"/>
  <c r="BP65" i="2"/>
  <c r="AU69"/>
  <c r="AX69"/>
  <c r="BJ41"/>
  <c r="W14" i="3"/>
  <c r="BM63" i="2"/>
  <c r="BG41"/>
  <c r="BJ63"/>
  <c r="AR69"/>
  <c r="T14" i="3"/>
  <c r="AO69" i="2" l="1"/>
  <c r="K65" i="3"/>
  <c r="Q13" l="1"/>
  <c r="BP66" i="2"/>
  <c r="BM66"/>
  <c r="BP28"/>
  <c r="Q14" i="3"/>
  <c r="BJ66" i="2"/>
  <c r="AL69"/>
  <c r="AI69"/>
  <c r="AF69"/>
  <c r="AC69"/>
  <c r="BD41"/>
  <c r="AR39"/>
  <c r="BG66"/>
  <c r="BG28"/>
  <c r="BJ28"/>
  <c r="N14" i="3"/>
  <c r="BD66" i="2"/>
  <c r="BD63"/>
  <c r="BG63"/>
  <c r="BM28"/>
  <c r="BA66"/>
  <c r="AX66"/>
  <c r="E99" i="3"/>
  <c r="E98"/>
  <c r="E97"/>
  <c r="E96"/>
  <c r="E95"/>
  <c r="E94"/>
  <c r="E93"/>
  <c r="E92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8"/>
  <c r="E67"/>
  <c r="E64"/>
  <c r="E62"/>
  <c r="E61"/>
  <c r="E60"/>
  <c r="E59"/>
  <c r="E58"/>
  <c r="E57"/>
  <c r="E56"/>
  <c r="E55"/>
  <c r="E54"/>
  <c r="E53"/>
  <c r="E52"/>
  <c r="E51"/>
  <c r="E50"/>
  <c r="E49"/>
  <c r="E47"/>
  <c r="E46"/>
  <c r="E44"/>
  <c r="E43"/>
  <c r="E42"/>
  <c r="E38"/>
  <c r="E37"/>
  <c r="E36"/>
  <c r="E35"/>
  <c r="E34"/>
  <c r="E33"/>
  <c r="E32"/>
  <c r="E31"/>
  <c r="E30"/>
  <c r="E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BM23" i="2"/>
  <c r="BJ23"/>
  <c r="BG23"/>
  <c r="BA41" l="1"/>
  <c r="AX41"/>
  <c r="AU41"/>
  <c r="AR41"/>
  <c r="AL76"/>
  <c r="AI76"/>
  <c r="T89"/>
  <c r="BA42"/>
  <c r="AX42"/>
  <c r="AX43" l="1"/>
  <c r="AX63"/>
  <c r="BA63"/>
  <c r="AI73"/>
  <c r="AF73"/>
  <c r="AU78"/>
  <c r="AR78"/>
  <c r="AL16"/>
  <c r="AL68"/>
  <c r="AI68"/>
  <c r="AF68"/>
  <c r="AC68"/>
  <c r="Z68"/>
  <c r="W68"/>
  <c r="AO39"/>
  <c r="AL39"/>
  <c r="AL20"/>
  <c r="AO20"/>
  <c r="AR20"/>
  <c r="AF90"/>
  <c r="BD28"/>
  <c r="AR77"/>
  <c r="AO77"/>
  <c r="AL77"/>
  <c r="AF76"/>
  <c r="Q24" i="3"/>
  <c r="AO86" i="2"/>
  <c r="AR86"/>
  <c r="AU86"/>
  <c r="AX86"/>
  <c r="BA86"/>
  <c r="BD86"/>
  <c r="BA35"/>
  <c r="AX35"/>
  <c r="AX49"/>
  <c r="AU63"/>
  <c r="AC76"/>
  <c r="T19" i="3"/>
  <c r="Q19"/>
  <c r="N19"/>
  <c r="T10" i="2"/>
  <c r="AI70"/>
  <c r="AF70"/>
  <c r="BM60"/>
  <c r="BP60"/>
  <c r="BJ60"/>
  <c r="BG33" l="1"/>
  <c r="BD33"/>
  <c r="Z93"/>
  <c r="W93"/>
  <c r="W59"/>
  <c r="AL86"/>
  <c r="K14" i="3"/>
  <c r="Q89" i="2"/>
  <c r="BM65"/>
  <c r="BJ65"/>
  <c r="BG65"/>
  <c r="BD65"/>
  <c r="AI46"/>
  <c r="Z76"/>
  <c r="BD18"/>
  <c r="BA18"/>
  <c r="AI58"/>
  <c r="Z69"/>
  <c r="T68"/>
  <c r="AC70"/>
  <c r="BG60"/>
  <c r="AL3"/>
  <c r="AX32"/>
  <c r="AU32"/>
  <c r="AR32"/>
  <c r="AO32"/>
  <c r="AC2"/>
  <c r="AL29"/>
  <c r="AI29"/>
  <c r="AF29"/>
  <c r="AC29"/>
  <c r="K55" i="3"/>
  <c r="BP55" i="2"/>
  <c r="BM55"/>
  <c r="BJ55"/>
  <c r="BG55"/>
  <c r="BD55"/>
  <c r="BA55"/>
  <c r="AX55"/>
  <c r="W69"/>
  <c r="T59"/>
  <c r="BA50"/>
  <c r="Q38"/>
  <c r="N38"/>
  <c r="K38"/>
  <c r="AX95"/>
  <c r="AR63"/>
  <c r="Z27"/>
  <c r="W27"/>
  <c r="T27"/>
  <c r="BM57"/>
  <c r="BJ57"/>
  <c r="BG57"/>
  <c r="BD57"/>
  <c r="BA57"/>
  <c r="BP14"/>
  <c r="AF91"/>
  <c r="AC91"/>
  <c r="Z91"/>
  <c r="W91"/>
  <c r="T69"/>
  <c r="W47"/>
  <c r="AL64"/>
  <c r="AI39"/>
  <c r="AU49"/>
  <c r="AF58"/>
  <c r="BG12"/>
  <c r="BD12"/>
  <c r="BA12"/>
  <c r="AX12"/>
  <c r="AU12"/>
  <c r="BM14" l="1"/>
  <c r="BD85"/>
  <c r="BG85"/>
  <c r="BJ85"/>
  <c r="W76"/>
  <c r="AC20"/>
  <c r="AF20"/>
  <c r="AI20"/>
  <c r="AC90" l="1"/>
  <c r="AF44"/>
  <c r="AI44"/>
  <c r="AL44"/>
  <c r="AO44"/>
  <c r="AR44"/>
  <c r="AU44"/>
  <c r="BG96"/>
  <c r="BD96"/>
  <c r="BA96"/>
  <c r="N24" i="3" l="1"/>
  <c r="AX50" i="2" l="1"/>
  <c r="AX25"/>
  <c r="AU25"/>
  <c r="AR25"/>
  <c r="BJ26"/>
  <c r="BG26"/>
  <c r="BD26"/>
  <c r="BA26"/>
  <c r="AX26"/>
  <c r="BA40"/>
  <c r="K61" i="3"/>
  <c r="BP61" i="2" l="1"/>
  <c r="BM61"/>
  <c r="D66"/>
  <c r="E66" i="3" s="1"/>
  <c r="H66" i="2"/>
  <c r="K66"/>
  <c r="N66"/>
  <c r="Q66"/>
  <c r="T66"/>
  <c r="W66"/>
  <c r="Z66"/>
  <c r="AC66"/>
  <c r="AF66"/>
  <c r="AI66"/>
  <c r="AL66"/>
  <c r="AO66"/>
  <c r="AR66"/>
  <c r="AU66"/>
  <c r="I66" i="3"/>
  <c r="BD97" i="2"/>
  <c r="BA97"/>
  <c r="AX97"/>
  <c r="E66" l="1"/>
  <c r="BD8"/>
  <c r="BA8"/>
  <c r="AX8"/>
  <c r="AU8"/>
  <c r="AC46"/>
  <c r="AF46"/>
  <c r="AO63"/>
  <c r="AF30" i="3"/>
  <c r="AC30"/>
  <c r="Z30"/>
  <c r="W30"/>
  <c r="N13"/>
  <c r="T76" i="2"/>
  <c r="Q76"/>
  <c r="BD94"/>
  <c r="BM71"/>
  <c r="BJ71"/>
  <c r="AX54"/>
  <c r="AU54"/>
  <c r="AR54"/>
  <c r="F66" i="3" l="1"/>
  <c r="G66" s="1"/>
  <c r="BM99" i="2"/>
  <c r="BP99"/>
  <c r="K99" i="3"/>
  <c r="BM79" i="2"/>
  <c r="BP79"/>
  <c r="AI3"/>
  <c r="AC81" i="3" l="1"/>
  <c r="Z81"/>
  <c r="W81"/>
  <c r="T81"/>
  <c r="Z80"/>
  <c r="W80"/>
  <c r="T80"/>
  <c r="Q80"/>
  <c r="AU35" i="2"/>
  <c r="AR35"/>
  <c r="AO35"/>
  <c r="AL35"/>
  <c r="BJ88"/>
  <c r="BM88"/>
  <c r="BP88"/>
  <c r="K5" i="3"/>
  <c r="BP5" i="2"/>
  <c r="BM5"/>
  <c r="BA85"/>
  <c r="BD67" l="1"/>
  <c r="BA67"/>
  <c r="AR48"/>
  <c r="AO48"/>
  <c r="AI77"/>
  <c r="AF77"/>
  <c r="Q10"/>
  <c r="BA33" l="1"/>
  <c r="AX33"/>
  <c r="AU33"/>
  <c r="AR33"/>
  <c r="AO33"/>
  <c r="AL33"/>
  <c r="AI33"/>
  <c r="AU95"/>
  <c r="AX40"/>
  <c r="BP15" l="1"/>
  <c r="BM15"/>
  <c r="BJ14"/>
  <c r="N76"/>
  <c r="BJ15"/>
  <c r="BP84"/>
  <c r="BM84"/>
  <c r="BJ84"/>
  <c r="BG84"/>
  <c r="K11" i="3" l="1"/>
  <c r="BP11" i="2"/>
  <c r="BM11"/>
  <c r="BJ11"/>
  <c r="AC92"/>
  <c r="BG17"/>
  <c r="BD17"/>
  <c r="BA17"/>
  <c r="AX17"/>
  <c r="Z90"/>
  <c r="K13" i="3" l="1"/>
  <c r="T30"/>
  <c r="BJ5" i="2" l="1"/>
  <c r="AR31"/>
  <c r="AO31"/>
  <c r="AI64"/>
  <c r="AU50"/>
  <c r="AF64"/>
  <c r="BJ7"/>
  <c r="BG7"/>
  <c r="BD7"/>
  <c r="BA7"/>
  <c r="AX7"/>
  <c r="T93"/>
  <c r="Q93"/>
  <c r="AR8" l="1"/>
  <c r="BP13"/>
  <c r="BJ79"/>
  <c r="BG79"/>
  <c r="BJ99" l="1"/>
  <c r="BG99"/>
  <c r="W98" i="3"/>
  <c r="T98"/>
  <c r="Q98"/>
  <c r="N98"/>
  <c r="K98"/>
  <c r="BA94" i="2"/>
  <c r="Z92"/>
  <c r="W92"/>
  <c r="T92"/>
  <c r="BG88"/>
  <c r="AU87"/>
  <c r="AR87"/>
  <c r="AX85"/>
  <c r="BP83"/>
  <c r="BM83"/>
  <c r="BJ83"/>
  <c r="BG83"/>
  <c r="BD83"/>
  <c r="AR82"/>
  <c r="AO82"/>
  <c r="AL82"/>
  <c r="T75" i="3"/>
  <c r="Q75"/>
  <c r="N75"/>
  <c r="K75"/>
  <c r="BP75" i="2"/>
  <c r="BM75"/>
  <c r="BJ75"/>
  <c r="AX72"/>
  <c r="AU72"/>
  <c r="AR72"/>
  <c r="AO72"/>
  <c r="AL72"/>
  <c r="AI72"/>
  <c r="AF72"/>
  <c r="BJ74"/>
  <c r="BG74"/>
  <c r="BD74"/>
  <c r="BA74"/>
  <c r="BA37"/>
  <c r="AX37"/>
  <c r="BG62"/>
  <c r="BD62"/>
  <c r="BA62"/>
  <c r="AX62"/>
  <c r="BJ61"/>
  <c r="BG61"/>
  <c r="BD61"/>
  <c r="BD60"/>
  <c r="BA60"/>
  <c r="AX60"/>
  <c r="Q59"/>
  <c r="N59"/>
  <c r="AI56"/>
  <c r="AL56"/>
  <c r="AO56"/>
  <c r="AF56" l="1"/>
  <c r="AO54"/>
  <c r="AL54"/>
  <c r="AU53"/>
  <c r="T52" i="3"/>
  <c r="Q52"/>
  <c r="N52"/>
  <c r="BM51" i="2"/>
  <c r="BJ51"/>
  <c r="BG51"/>
  <c r="BD51"/>
  <c r="BA51"/>
  <c r="AX51"/>
  <c r="AI86"/>
  <c r="AF86"/>
  <c r="AC86"/>
  <c r="AX36"/>
  <c r="W34" i="3"/>
  <c r="T34"/>
  <c r="Q34"/>
  <c r="N34"/>
  <c r="K24"/>
  <c r="Q22"/>
  <c r="N22"/>
  <c r="K22"/>
  <c r="BP22" i="2"/>
  <c r="BM21"/>
  <c r="BJ21"/>
  <c r="BG21"/>
  <c r="BD21"/>
  <c r="N10"/>
  <c r="K10"/>
  <c r="Z20"/>
  <c r="BG11"/>
  <c r="BD11"/>
  <c r="BA11"/>
  <c r="AX9"/>
  <c r="AU9"/>
  <c r="AR9"/>
  <c r="AO9"/>
  <c r="AL9"/>
  <c r="AI9"/>
  <c r="AF9"/>
  <c r="AU7"/>
  <c r="BG6"/>
  <c r="BD6"/>
  <c r="BA6"/>
  <c r="AX6"/>
  <c r="AU6"/>
  <c r="AR6"/>
  <c r="AO6"/>
  <c r="W4" i="3"/>
  <c r="T4"/>
  <c r="AF3" i="2" l="1"/>
  <c r="Z2"/>
  <c r="AO45"/>
  <c r="AL45"/>
  <c r="AI45"/>
  <c r="AF45"/>
  <c r="AC45"/>
  <c r="Z45"/>
  <c r="Q27"/>
  <c r="Z46"/>
  <c r="AU42"/>
  <c r="AU43"/>
  <c r="AR43"/>
  <c r="AO43"/>
  <c r="Q68"/>
  <c r="BG71"/>
  <c r="BD71"/>
  <c r="T47"/>
  <c r="N89"/>
  <c r="N27" l="1"/>
  <c r="Q4" i="3"/>
  <c r="Z70" i="2"/>
  <c r="I99" i="3"/>
  <c r="I90"/>
  <c r="I97"/>
  <c r="I96"/>
  <c r="I98"/>
  <c r="I94"/>
  <c r="I93"/>
  <c r="I23"/>
  <c r="I92"/>
  <c r="I91"/>
  <c r="I88"/>
  <c r="I87"/>
  <c r="I84"/>
  <c r="I57"/>
  <c r="I85"/>
  <c r="I83"/>
  <c r="I82"/>
  <c r="I79"/>
  <c r="I78"/>
  <c r="I15"/>
  <c r="I75"/>
  <c r="I74"/>
  <c r="I73"/>
  <c r="I72"/>
  <c r="I71"/>
  <c r="I70"/>
  <c r="I69"/>
  <c r="I65"/>
  <c r="I64"/>
  <c r="I68"/>
  <c r="I63"/>
  <c r="I62"/>
  <c r="I61"/>
  <c r="I60"/>
  <c r="I59"/>
  <c r="I58"/>
  <c r="I56"/>
  <c r="I55"/>
  <c r="I54"/>
  <c r="I53"/>
  <c r="I48"/>
  <c r="I51"/>
  <c r="I50"/>
  <c r="I49"/>
  <c r="I47"/>
  <c r="I77"/>
  <c r="I46"/>
  <c r="I45"/>
  <c r="I44"/>
  <c r="I95"/>
  <c r="I43"/>
  <c r="I42"/>
  <c r="I41"/>
  <c r="I40"/>
  <c r="I39"/>
  <c r="I38"/>
  <c r="I37"/>
  <c r="I36"/>
  <c r="I35"/>
  <c r="I33"/>
  <c r="I32"/>
  <c r="I31"/>
  <c r="I29"/>
  <c r="I28"/>
  <c r="I27"/>
  <c r="I26"/>
  <c r="I25"/>
  <c r="I24"/>
  <c r="I86"/>
  <c r="I22"/>
  <c r="I21"/>
  <c r="I20"/>
  <c r="I10"/>
  <c r="I18"/>
  <c r="I17"/>
  <c r="I16"/>
  <c r="I76"/>
  <c r="I14"/>
  <c r="I13"/>
  <c r="I12"/>
  <c r="I11"/>
  <c r="I89"/>
  <c r="I67"/>
  <c r="I9"/>
  <c r="I8"/>
  <c r="I7"/>
  <c r="I6"/>
  <c r="I5"/>
  <c r="I3"/>
  <c r="I2"/>
  <c r="K34"/>
  <c r="I34" s="1"/>
  <c r="Q81"/>
  <c r="Q30"/>
  <c r="N81"/>
  <c r="N80"/>
  <c r="N30"/>
  <c r="K81"/>
  <c r="K80"/>
  <c r="K52"/>
  <c r="I52" s="1"/>
  <c r="K30"/>
  <c r="K19"/>
  <c r="I19" s="1"/>
  <c r="N4"/>
  <c r="K4"/>
  <c r="I81" l="1"/>
  <c r="I30"/>
  <c r="I80"/>
  <c r="I4"/>
  <c r="BA28" i="2"/>
  <c r="BD14"/>
  <c r="BG14"/>
  <c r="AR30" l="1"/>
  <c r="AU37" l="1"/>
  <c r="AF33" l="1"/>
  <c r="AO87"/>
  <c r="BA71" l="1"/>
  <c r="BG5"/>
  <c r="AC73" l="1"/>
  <c r="BM13" l="1"/>
  <c r="AC56" l="1"/>
  <c r="AU17"/>
  <c r="AU85" l="1"/>
  <c r="AR17"/>
  <c r="AR37" l="1"/>
  <c r="BJ13"/>
  <c r="K59" l="1"/>
  <c r="N2"/>
  <c r="BD79" l="1"/>
  <c r="BG15" l="1"/>
  <c r="AR85" l="1"/>
  <c r="BG13" l="1"/>
  <c r="AO25" l="1"/>
  <c r="AR53"/>
  <c r="BA83" l="1"/>
  <c r="AU36" l="1"/>
  <c r="AR36"/>
  <c r="AI54" l="1"/>
  <c r="AF54"/>
  <c r="W2" l="1"/>
  <c r="AO17"/>
  <c r="N68" l="1"/>
  <c r="BD84"/>
  <c r="AI82" l="1"/>
  <c r="BA84"/>
  <c r="AX94" l="1"/>
  <c r="AU26" l="1"/>
  <c r="BP24" l="1"/>
  <c r="BD99" l="1"/>
  <c r="BP98"/>
  <c r="Q92"/>
  <c r="BD88"/>
  <c r="BA79"/>
  <c r="BG75"/>
  <c r="AC72"/>
  <c r="K68"/>
  <c r="AU60"/>
  <c r="BA61"/>
  <c r="BP52"/>
  <c r="AU51"/>
  <c r="AX11"/>
  <c r="AC9"/>
  <c r="AL6"/>
  <c r="T2"/>
  <c r="AO8"/>
  <c r="AR7" l="1"/>
  <c r="AX71" l="1"/>
  <c r="AU71"/>
  <c r="AR71"/>
  <c r="BP19" l="1"/>
  <c r="BD5" l="1"/>
  <c r="AL31" l="1"/>
  <c r="BM24" l="1"/>
  <c r="AX74" l="1"/>
  <c r="AU74"/>
  <c r="W20" l="1"/>
  <c r="AL87"/>
  <c r="BM22" l="1"/>
  <c r="BA21"/>
  <c r="AF82" l="1"/>
  <c r="AU62" l="1"/>
  <c r="AI35" l="1"/>
  <c r="BM98"/>
  <c r="BP30" l="1"/>
  <c r="AX83" l="1"/>
  <c r="AR62" l="1"/>
  <c r="Q69" l="1"/>
  <c r="AI31"/>
  <c r="AF31"/>
  <c r="AC31"/>
  <c r="Z31"/>
  <c r="W31"/>
  <c r="AO78" l="1"/>
  <c r="N69" l="1"/>
  <c r="BA5" l="1"/>
  <c r="N92" l="1"/>
  <c r="AI6"/>
  <c r="BD75"/>
  <c r="BJ98" l="1"/>
  <c r="Z72" l="1"/>
  <c r="BM52" l="1"/>
  <c r="AI87" l="1"/>
  <c r="BG98"/>
  <c r="AR74" l="1"/>
  <c r="AO62"/>
  <c r="AU40"/>
  <c r="H68" l="1"/>
  <c r="AX61" l="1"/>
  <c r="AU61" l="1"/>
  <c r="AX21" l="1"/>
  <c r="AL17" l="1"/>
  <c r="K76" l="1"/>
  <c r="W90" l="1"/>
  <c r="H76" l="1"/>
  <c r="H38" l="1"/>
  <c r="AC82" l="1"/>
  <c r="AR51" l="1"/>
  <c r="BD23"/>
  <c r="Z86" l="1"/>
  <c r="BM19" l="1"/>
  <c r="AF87" l="1"/>
  <c r="AC87"/>
  <c r="BP4" l="1"/>
  <c r="K89" l="1"/>
  <c r="BJ52"/>
  <c r="BD13" l="1"/>
  <c r="BA13"/>
  <c r="AX13"/>
  <c r="AU13"/>
  <c r="AR13"/>
  <c r="AO13"/>
  <c r="AL13"/>
  <c r="AI13"/>
  <c r="AF13"/>
  <c r="AC13"/>
  <c r="Z13"/>
  <c r="W13"/>
  <c r="T13"/>
  <c r="Q13"/>
  <c r="N13"/>
  <c r="K13"/>
  <c r="H13"/>
  <c r="D13"/>
  <c r="E13" l="1"/>
  <c r="AU55"/>
  <c r="F13" i="3" l="1"/>
  <c r="G13" s="1"/>
  <c r="AC44" i="2"/>
  <c r="AO41"/>
  <c r="K27"/>
  <c r="K69"/>
  <c r="BA99"/>
  <c r="AU97"/>
  <c r="AX96"/>
  <c r="AU94"/>
  <c r="BA23"/>
  <c r="AR40"/>
  <c r="T91"/>
  <c r="BA88"/>
  <c r="AX57"/>
  <c r="AO85"/>
  <c r="AX84"/>
  <c r="AU83"/>
  <c r="BP80"/>
  <c r="AL78"/>
  <c r="BD15"/>
  <c r="AO74"/>
  <c r="AO71"/>
  <c r="BA65"/>
  <c r="AL63"/>
  <c r="AR60"/>
  <c r="AC58"/>
  <c r="Z56"/>
  <c r="AR55"/>
  <c r="AO53"/>
  <c r="AL48"/>
  <c r="AR50"/>
  <c r="AR49"/>
  <c r="Q47"/>
  <c r="AF39"/>
  <c r="AO37"/>
  <c r="AO36"/>
  <c r="AF35"/>
  <c r="BP34"/>
  <c r="AL32"/>
  <c r="BM30"/>
  <c r="Z29"/>
  <c r="AX28"/>
  <c r="BJ24"/>
  <c r="BJ22"/>
  <c r="BG22"/>
  <c r="BD22"/>
  <c r="T20"/>
  <c r="BJ19"/>
  <c r="BG19"/>
  <c r="BD19"/>
  <c r="AX18"/>
  <c r="AI16"/>
  <c r="AR12"/>
  <c r="AX67"/>
  <c r="Z9"/>
  <c r="AX5"/>
  <c r="BM4"/>
  <c r="BJ4"/>
  <c r="BG4"/>
  <c r="BD4"/>
  <c r="BA4"/>
  <c r="AC3"/>
  <c r="W46"/>
  <c r="W72"/>
  <c r="BA75"/>
  <c r="AC77"/>
  <c r="Q2"/>
  <c r="AU84"/>
  <c r="BP81" l="1"/>
  <c r="BM81"/>
  <c r="BJ81"/>
  <c r="BG81"/>
  <c r="BD81"/>
  <c r="BA81"/>
  <c r="AX81"/>
  <c r="BM80"/>
  <c r="BJ80"/>
  <c r="BG80"/>
  <c r="BD80"/>
  <c r="BA80"/>
  <c r="AX80"/>
  <c r="BD98"/>
  <c r="AL25" l="1"/>
  <c r="H89"/>
  <c r="Z73"/>
  <c r="AC54"/>
  <c r="K92"/>
  <c r="Z77"/>
  <c r="H27"/>
  <c r="W77" l="1"/>
  <c r="T77"/>
  <c r="Q77"/>
  <c r="N77"/>
  <c r="K77"/>
  <c r="H77"/>
  <c r="Z87" l="1"/>
  <c r="AL8" l="1"/>
  <c r="H69"/>
  <c r="AR26"/>
  <c r="AO26"/>
  <c r="AL26"/>
  <c r="AI26"/>
  <c r="BM34"/>
  <c r="AO55" l="1"/>
  <c r="T90"/>
  <c r="AR95"/>
  <c r="Z58"/>
  <c r="AX23"/>
  <c r="AX88"/>
  <c r="AU21"/>
  <c r="BA98"/>
  <c r="H92"/>
  <c r="E92" s="1"/>
  <c r="AR21"/>
  <c r="AO21"/>
  <c r="BJ30"/>
  <c r="AF6"/>
  <c r="AC6"/>
  <c r="BG30"/>
  <c r="AI17"/>
  <c r="AX98"/>
  <c r="AU98"/>
  <c r="Z82"/>
  <c r="AO60"/>
  <c r="BD30"/>
  <c r="BA30"/>
  <c r="BA15"/>
  <c r="AU28"/>
  <c r="AL21"/>
  <c r="AX30"/>
  <c r="W9"/>
  <c r="AO51"/>
  <c r="AL60"/>
  <c r="BG24"/>
  <c r="BD24"/>
  <c r="BA24"/>
  <c r="AX24"/>
  <c r="AU24"/>
  <c r="BA19"/>
  <c r="AX19"/>
  <c r="AU19"/>
  <c r="K24"/>
  <c r="AL51"/>
  <c r="AU18"/>
  <c r="AC39"/>
  <c r="AO50"/>
  <c r="AU96"/>
  <c r="AR97"/>
  <c r="AC35"/>
  <c r="AX99"/>
  <c r="AL37"/>
  <c r="T9"/>
  <c r="W58"/>
  <c r="AR94"/>
  <c r="N93"/>
  <c r="AU23"/>
  <c r="AO40"/>
  <c r="Q91"/>
  <c r="AU88"/>
  <c r="AU57"/>
  <c r="AL85"/>
  <c r="AR84"/>
  <c r="AR83"/>
  <c r="AL74"/>
  <c r="AL71"/>
  <c r="W87"/>
  <c r="AX65"/>
  <c r="AI63"/>
  <c r="AR61"/>
  <c r="AI60"/>
  <c r="W56"/>
  <c r="AL55"/>
  <c r="BG52"/>
  <c r="AI48"/>
  <c r="N47"/>
  <c r="Z39"/>
  <c r="AL36"/>
  <c r="BJ34"/>
  <c r="AI32"/>
  <c r="Q20"/>
  <c r="AR18"/>
  <c r="AF16"/>
  <c r="BA14"/>
  <c r="D11"/>
  <c r="D12"/>
  <c r="D14"/>
  <c r="D16"/>
  <c r="AU11"/>
  <c r="AR11"/>
  <c r="AL53"/>
  <c r="AU67"/>
  <c r="AO7"/>
  <c r="AU5"/>
  <c r="Z3"/>
  <c r="AF17"/>
  <c r="AC33"/>
  <c r="AI8"/>
  <c r="AI21"/>
  <c r="AI51"/>
  <c r="AF8"/>
  <c r="E69"/>
  <c r="E77"/>
  <c r="E27"/>
  <c r="E89"/>
  <c r="E38"/>
  <c r="E76"/>
  <c r="E68"/>
  <c r="AR28"/>
  <c r="AC64"/>
  <c r="W82"/>
  <c r="AU30"/>
  <c r="AR96"/>
  <c r="AX15"/>
  <c r="AX14"/>
  <c r="Q9"/>
  <c r="T56"/>
  <c r="T82"/>
  <c r="AC17"/>
  <c r="BG34"/>
  <c r="AF51"/>
  <c r="BA22"/>
  <c r="AF21"/>
  <c r="T72"/>
  <c r="AO18"/>
  <c r="AX4"/>
  <c r="BD52"/>
  <c r="AU14"/>
  <c r="AU15"/>
  <c r="N9"/>
  <c r="K9"/>
  <c r="H9"/>
  <c r="D9"/>
  <c r="Q72"/>
  <c r="AR88"/>
  <c r="T46"/>
  <c r="AR42"/>
  <c r="AX75"/>
  <c r="Z17"/>
  <c r="AO28"/>
  <c r="AC51"/>
  <c r="AX22"/>
  <c r="AC21"/>
  <c r="AO97"/>
  <c r="BD34"/>
  <c r="AC8"/>
  <c r="W70"/>
  <c r="AL41"/>
  <c r="AR67"/>
  <c r="AO11"/>
  <c r="AO61"/>
  <c r="Z44"/>
  <c r="BA52"/>
  <c r="AU75"/>
  <c r="AR75"/>
  <c r="W17"/>
  <c r="AO83"/>
  <c r="AX79"/>
  <c r="AU99"/>
  <c r="BA34"/>
  <c r="AX52"/>
  <c r="AX34"/>
  <c r="AO30"/>
  <c r="AL30"/>
  <c r="AI30"/>
  <c r="AF30"/>
  <c r="AC30"/>
  <c r="Z30"/>
  <c r="W30"/>
  <c r="T30"/>
  <c r="Q30"/>
  <c r="N30"/>
  <c r="K30"/>
  <c r="H30"/>
  <c r="AR14"/>
  <c r="AR15"/>
  <c r="Q90"/>
  <c r="AR23"/>
  <c r="AL28"/>
  <c r="AO94"/>
  <c r="AL61"/>
  <c r="AU52"/>
  <c r="AU22"/>
  <c r="Z21"/>
  <c r="AL50"/>
  <c r="AO88"/>
  <c r="Z51"/>
  <c r="AL11"/>
  <c r="Z64"/>
  <c r="T17"/>
  <c r="W44"/>
  <c r="AO96"/>
  <c r="Z8"/>
  <c r="AL94"/>
  <c r="AL7"/>
  <c r="AO75"/>
  <c r="AU79"/>
  <c r="AR99"/>
  <c r="AF32"/>
  <c r="AO67"/>
  <c r="AU65"/>
  <c r="AR52"/>
  <c r="AI11"/>
  <c r="AO12"/>
  <c r="AU80"/>
  <c r="AU81"/>
  <c r="W51"/>
  <c r="AO15"/>
  <c r="AO14"/>
  <c r="AU34"/>
  <c r="W45"/>
  <c r="T45"/>
  <c r="H45"/>
  <c r="K45"/>
  <c r="N45"/>
  <c r="Q45"/>
  <c r="AR34"/>
  <c r="H34"/>
  <c r="K34"/>
  <c r="N34"/>
  <c r="Q34"/>
  <c r="T34"/>
  <c r="W34"/>
  <c r="Z34"/>
  <c r="AC34"/>
  <c r="AF34"/>
  <c r="AI34"/>
  <c r="AL34"/>
  <c r="AO34"/>
  <c r="AL14"/>
  <c r="H14"/>
  <c r="K14"/>
  <c r="N14"/>
  <c r="Q14"/>
  <c r="T14"/>
  <c r="W14"/>
  <c r="Z14"/>
  <c r="AC14"/>
  <c r="AF14"/>
  <c r="AI14"/>
  <c r="AL15"/>
  <c r="H15"/>
  <c r="K15"/>
  <c r="N15"/>
  <c r="Q15"/>
  <c r="T15"/>
  <c r="W15"/>
  <c r="Z15"/>
  <c r="AC15"/>
  <c r="AF15"/>
  <c r="AI15"/>
  <c r="T51"/>
  <c r="H51"/>
  <c r="K51"/>
  <c r="N51"/>
  <c r="Q51"/>
  <c r="AR80"/>
  <c r="H80"/>
  <c r="K80"/>
  <c r="N80"/>
  <c r="Q80"/>
  <c r="T80"/>
  <c r="W80"/>
  <c r="Z80"/>
  <c r="AC80"/>
  <c r="AF80"/>
  <c r="AI80"/>
  <c r="AL80"/>
  <c r="AO80"/>
  <c r="AR81"/>
  <c r="H81"/>
  <c r="K81"/>
  <c r="N81"/>
  <c r="Q81"/>
  <c r="T81"/>
  <c r="W81"/>
  <c r="Z81"/>
  <c r="AC81"/>
  <c r="AF81"/>
  <c r="AI81"/>
  <c r="AL81"/>
  <c r="AO81"/>
  <c r="AL12"/>
  <c r="H12"/>
  <c r="K12"/>
  <c r="N12"/>
  <c r="Q12"/>
  <c r="T12"/>
  <c r="W12"/>
  <c r="Z12"/>
  <c r="AC12"/>
  <c r="AF12"/>
  <c r="AI12"/>
  <c r="AF11"/>
  <c r="H11"/>
  <c r="K11"/>
  <c r="N11"/>
  <c r="Q11"/>
  <c r="T11"/>
  <c r="W11"/>
  <c r="Z11"/>
  <c r="AC11"/>
  <c r="AO52"/>
  <c r="H52"/>
  <c r="K52"/>
  <c r="N52"/>
  <c r="Q52"/>
  <c r="T52"/>
  <c r="W52"/>
  <c r="Z52"/>
  <c r="AC52"/>
  <c r="AF52"/>
  <c r="AI52"/>
  <c r="AL52"/>
  <c r="AR65"/>
  <c r="H65"/>
  <c r="K65"/>
  <c r="N65"/>
  <c r="Q65"/>
  <c r="T65"/>
  <c r="W65"/>
  <c r="Z65"/>
  <c r="AC65"/>
  <c r="AF65"/>
  <c r="AI65"/>
  <c r="AL65"/>
  <c r="AO65"/>
  <c r="AL67"/>
  <c r="H67"/>
  <c r="K67"/>
  <c r="N67"/>
  <c r="Q67"/>
  <c r="T67"/>
  <c r="W67"/>
  <c r="Z67"/>
  <c r="AC67"/>
  <c r="AF67"/>
  <c r="AI67"/>
  <c r="AC32"/>
  <c r="H32"/>
  <c r="K32"/>
  <c r="N32"/>
  <c r="Q32"/>
  <c r="T32"/>
  <c r="W32"/>
  <c r="Z32"/>
  <c r="AO99"/>
  <c r="H99"/>
  <c r="K99"/>
  <c r="N99"/>
  <c r="Q99"/>
  <c r="T99"/>
  <c r="W99"/>
  <c r="Z99"/>
  <c r="AC99"/>
  <c r="AF99"/>
  <c r="AI99"/>
  <c r="AL99"/>
  <c r="AR79"/>
  <c r="H79"/>
  <c r="K79"/>
  <c r="N79"/>
  <c r="Q79"/>
  <c r="T79"/>
  <c r="W79"/>
  <c r="Z79"/>
  <c r="AC79"/>
  <c r="AF79"/>
  <c r="AI79"/>
  <c r="AL79"/>
  <c r="AO79"/>
  <c r="AL75"/>
  <c r="H75"/>
  <c r="K75"/>
  <c r="N75"/>
  <c r="Q75"/>
  <c r="T75"/>
  <c r="W75"/>
  <c r="Z75"/>
  <c r="AC75"/>
  <c r="AF75"/>
  <c r="AI75"/>
  <c r="AI7"/>
  <c r="H7"/>
  <c r="K7"/>
  <c r="N7"/>
  <c r="Q7"/>
  <c r="T7"/>
  <c r="W7"/>
  <c r="Z7"/>
  <c r="AC7"/>
  <c r="AF7"/>
  <c r="AI94"/>
  <c r="H94"/>
  <c r="K94"/>
  <c r="N94"/>
  <c r="Q94"/>
  <c r="T94"/>
  <c r="W94"/>
  <c r="Z94"/>
  <c r="AC94"/>
  <c r="AF94"/>
  <c r="W8"/>
  <c r="H8"/>
  <c r="K8"/>
  <c r="N8"/>
  <c r="Q8"/>
  <c r="T8"/>
  <c r="H2"/>
  <c r="K2"/>
  <c r="H3"/>
  <c r="K3"/>
  <c r="N3"/>
  <c r="Q3"/>
  <c r="T3"/>
  <c r="W3"/>
  <c r="H4"/>
  <c r="K4"/>
  <c r="N4"/>
  <c r="Q4"/>
  <c r="T4"/>
  <c r="W4"/>
  <c r="Z4"/>
  <c r="AC4"/>
  <c r="AF4"/>
  <c r="AI4"/>
  <c r="AL4"/>
  <c r="AO4"/>
  <c r="AR4"/>
  <c r="AU4"/>
  <c r="H5"/>
  <c r="K5"/>
  <c r="N5"/>
  <c r="Q5"/>
  <c r="T5"/>
  <c r="W5"/>
  <c r="Z5"/>
  <c r="AC5"/>
  <c r="AF5"/>
  <c r="AI5"/>
  <c r="AL5"/>
  <c r="AO5"/>
  <c r="AR5"/>
  <c r="H6"/>
  <c r="K6"/>
  <c r="N6"/>
  <c r="Q6"/>
  <c r="T6"/>
  <c r="W6"/>
  <c r="Z6"/>
  <c r="H42"/>
  <c r="K42"/>
  <c r="N42"/>
  <c r="Q42"/>
  <c r="T42"/>
  <c r="W42"/>
  <c r="Z42"/>
  <c r="AC42"/>
  <c r="AF42"/>
  <c r="AI42"/>
  <c r="AL42"/>
  <c r="AO42"/>
  <c r="H47"/>
  <c r="K47"/>
  <c r="H16"/>
  <c r="K16"/>
  <c r="N16"/>
  <c r="Q16"/>
  <c r="T16"/>
  <c r="W16"/>
  <c r="Z16"/>
  <c r="AC16"/>
  <c r="H17"/>
  <c r="K17"/>
  <c r="N17"/>
  <c r="Q17"/>
  <c r="H18"/>
  <c r="K18"/>
  <c r="N18"/>
  <c r="Q18"/>
  <c r="T18"/>
  <c r="W18"/>
  <c r="Z18"/>
  <c r="AC18"/>
  <c r="AF18"/>
  <c r="AI18"/>
  <c r="AL18"/>
  <c r="H19"/>
  <c r="K19"/>
  <c r="N19"/>
  <c r="Q19"/>
  <c r="T19"/>
  <c r="W19"/>
  <c r="Z19"/>
  <c r="AC19"/>
  <c r="AF19"/>
  <c r="AI19"/>
  <c r="AL19"/>
  <c r="AO19"/>
  <c r="AR19"/>
  <c r="H20"/>
  <c r="K20"/>
  <c r="N20"/>
  <c r="H21"/>
  <c r="K21"/>
  <c r="N21"/>
  <c r="Q21"/>
  <c r="T21"/>
  <c r="W21"/>
  <c r="H22"/>
  <c r="K22"/>
  <c r="N22"/>
  <c r="Q22"/>
  <c r="T22"/>
  <c r="W22"/>
  <c r="Z22"/>
  <c r="AC22"/>
  <c r="AF22"/>
  <c r="AI22"/>
  <c r="AL22"/>
  <c r="AO22"/>
  <c r="AR22"/>
  <c r="H86"/>
  <c r="K86"/>
  <c r="N86"/>
  <c r="Q86"/>
  <c r="T86"/>
  <c r="W86"/>
  <c r="H24"/>
  <c r="N24"/>
  <c r="Q24"/>
  <c r="T24"/>
  <c r="W24"/>
  <c r="Z24"/>
  <c r="AC24"/>
  <c r="AF24"/>
  <c r="AI24"/>
  <c r="AL24"/>
  <c r="AO24"/>
  <c r="AR24"/>
  <c r="H25"/>
  <c r="K25"/>
  <c r="N25"/>
  <c r="Q25"/>
  <c r="T25"/>
  <c r="W25"/>
  <c r="Z25"/>
  <c r="AC25"/>
  <c r="AF25"/>
  <c r="AI25"/>
  <c r="H26"/>
  <c r="K26"/>
  <c r="N26"/>
  <c r="Q26"/>
  <c r="T26"/>
  <c r="W26"/>
  <c r="Z26"/>
  <c r="AC26"/>
  <c r="AF26"/>
  <c r="H28"/>
  <c r="K28"/>
  <c r="N28"/>
  <c r="Q28"/>
  <c r="T28"/>
  <c r="W28"/>
  <c r="Z28"/>
  <c r="AC28"/>
  <c r="AF28"/>
  <c r="AI28"/>
  <c r="H29"/>
  <c r="K29"/>
  <c r="N29"/>
  <c r="Q29"/>
  <c r="T29"/>
  <c r="W29"/>
  <c r="H31"/>
  <c r="K31"/>
  <c r="N31"/>
  <c r="Q31"/>
  <c r="T31"/>
  <c r="H33"/>
  <c r="K33"/>
  <c r="N33"/>
  <c r="Q33"/>
  <c r="T33"/>
  <c r="W33"/>
  <c r="Z33"/>
  <c r="H35"/>
  <c r="K35"/>
  <c r="N35"/>
  <c r="Q35"/>
  <c r="T35"/>
  <c r="W35"/>
  <c r="Z35"/>
  <c r="H36"/>
  <c r="K36"/>
  <c r="N36"/>
  <c r="Q36"/>
  <c r="T36"/>
  <c r="W36"/>
  <c r="Z36"/>
  <c r="AC36"/>
  <c r="AF36"/>
  <c r="AI36"/>
  <c r="H37"/>
  <c r="K37"/>
  <c r="N37"/>
  <c r="Q37"/>
  <c r="T37"/>
  <c r="W37"/>
  <c r="Z37"/>
  <c r="AC37"/>
  <c r="AF37"/>
  <c r="AI37"/>
  <c r="H62"/>
  <c r="K62"/>
  <c r="N62"/>
  <c r="Q62"/>
  <c r="T62"/>
  <c r="W62"/>
  <c r="Z62"/>
  <c r="AC62"/>
  <c r="AF62"/>
  <c r="AI62"/>
  <c r="AL62"/>
  <c r="H39"/>
  <c r="K39"/>
  <c r="N39"/>
  <c r="Q39"/>
  <c r="T39"/>
  <c r="W39"/>
  <c r="H41"/>
  <c r="K41"/>
  <c r="N41"/>
  <c r="Q41"/>
  <c r="T41"/>
  <c r="W41"/>
  <c r="Z41"/>
  <c r="AC41"/>
  <c r="AF41"/>
  <c r="AI41"/>
  <c r="H43"/>
  <c r="K43"/>
  <c r="N43"/>
  <c r="Q43"/>
  <c r="T43"/>
  <c r="W43"/>
  <c r="Z43"/>
  <c r="AC43"/>
  <c r="AF43"/>
  <c r="AI43"/>
  <c r="AL43"/>
  <c r="H95"/>
  <c r="K95"/>
  <c r="N95"/>
  <c r="Q95"/>
  <c r="T95"/>
  <c r="W95"/>
  <c r="Z95"/>
  <c r="AC95"/>
  <c r="AF95"/>
  <c r="AI95"/>
  <c r="AL95"/>
  <c r="AO95"/>
  <c r="H44"/>
  <c r="K44"/>
  <c r="N44"/>
  <c r="Q44"/>
  <c r="T44"/>
  <c r="H46"/>
  <c r="K46"/>
  <c r="N46"/>
  <c r="Q46"/>
  <c r="H49"/>
  <c r="K49"/>
  <c r="N49"/>
  <c r="Q49"/>
  <c r="T49"/>
  <c r="W49"/>
  <c r="Z49"/>
  <c r="AC49"/>
  <c r="AF49"/>
  <c r="AI49"/>
  <c r="AL49"/>
  <c r="AO49"/>
  <c r="H50"/>
  <c r="K50"/>
  <c r="N50"/>
  <c r="Q50"/>
  <c r="T50"/>
  <c r="W50"/>
  <c r="Z50"/>
  <c r="AC50"/>
  <c r="AF50"/>
  <c r="AI50"/>
  <c r="H48"/>
  <c r="K48"/>
  <c r="N48"/>
  <c r="Q48"/>
  <c r="T48"/>
  <c r="W48"/>
  <c r="Z48"/>
  <c r="AC48"/>
  <c r="AF48"/>
  <c r="H53"/>
  <c r="K53"/>
  <c r="N53"/>
  <c r="Q53"/>
  <c r="T53"/>
  <c r="W53"/>
  <c r="Z53"/>
  <c r="AC53"/>
  <c r="AF53"/>
  <c r="AI53"/>
  <c r="H54"/>
  <c r="K54"/>
  <c r="N54"/>
  <c r="Q54"/>
  <c r="T54"/>
  <c r="W54"/>
  <c r="Z54"/>
  <c r="H55"/>
  <c r="K55"/>
  <c r="N55"/>
  <c r="Q55"/>
  <c r="T55"/>
  <c r="W55"/>
  <c r="Z55"/>
  <c r="AC55"/>
  <c r="AF55"/>
  <c r="AI55"/>
  <c r="H56"/>
  <c r="K56"/>
  <c r="N56"/>
  <c r="Q56"/>
  <c r="H58"/>
  <c r="K58"/>
  <c r="N58"/>
  <c r="Q58"/>
  <c r="T58"/>
  <c r="H59"/>
  <c r="E59" s="1"/>
  <c r="K60"/>
  <c r="N60"/>
  <c r="Q60"/>
  <c r="T60"/>
  <c r="W60"/>
  <c r="Z60"/>
  <c r="AC60"/>
  <c r="AF60"/>
  <c r="H60"/>
  <c r="H61"/>
  <c r="K61"/>
  <c r="N61"/>
  <c r="Q61"/>
  <c r="T61"/>
  <c r="W61"/>
  <c r="Z61"/>
  <c r="AC61"/>
  <c r="AF61"/>
  <c r="AI61"/>
  <c r="H10"/>
  <c r="E10" s="1"/>
  <c r="H63"/>
  <c r="K63"/>
  <c r="N63"/>
  <c r="Q63"/>
  <c r="T63"/>
  <c r="W63"/>
  <c r="Z63"/>
  <c r="AC63"/>
  <c r="AF63"/>
  <c r="H64"/>
  <c r="K64"/>
  <c r="N64"/>
  <c r="Q64"/>
  <c r="T64"/>
  <c r="W64"/>
  <c r="H70"/>
  <c r="K70"/>
  <c r="N70"/>
  <c r="Q70"/>
  <c r="T70"/>
  <c r="H71"/>
  <c r="K71"/>
  <c r="N71"/>
  <c r="Q71"/>
  <c r="T71"/>
  <c r="W71"/>
  <c r="Z71"/>
  <c r="AC71"/>
  <c r="AF71"/>
  <c r="AI71"/>
  <c r="H72"/>
  <c r="K72"/>
  <c r="N72"/>
  <c r="H73"/>
  <c r="K73"/>
  <c r="N73"/>
  <c r="Q73"/>
  <c r="T73"/>
  <c r="W73"/>
  <c r="H74"/>
  <c r="K74"/>
  <c r="N74"/>
  <c r="Q74"/>
  <c r="T74"/>
  <c r="W74"/>
  <c r="Z74"/>
  <c r="AC74"/>
  <c r="AF74"/>
  <c r="AI74"/>
  <c r="H78"/>
  <c r="K78"/>
  <c r="N78"/>
  <c r="Q78"/>
  <c r="T78"/>
  <c r="W78"/>
  <c r="Z78"/>
  <c r="AC78"/>
  <c r="AF78"/>
  <c r="AI78"/>
  <c r="H82"/>
  <c r="K82"/>
  <c r="N82"/>
  <c r="Q82"/>
  <c r="H83"/>
  <c r="K83"/>
  <c r="N83"/>
  <c r="Q83"/>
  <c r="T83"/>
  <c r="W83"/>
  <c r="Z83"/>
  <c r="AC83"/>
  <c r="AF83"/>
  <c r="AI83"/>
  <c r="AL83"/>
  <c r="H84"/>
  <c r="K84"/>
  <c r="N84"/>
  <c r="Q84"/>
  <c r="T84"/>
  <c r="W84"/>
  <c r="Z84"/>
  <c r="AC84"/>
  <c r="AF84"/>
  <c r="AI84"/>
  <c r="AL84"/>
  <c r="AO84"/>
  <c r="H85"/>
  <c r="K85"/>
  <c r="N85"/>
  <c r="Q85"/>
  <c r="T85"/>
  <c r="W85"/>
  <c r="Z85"/>
  <c r="AC85"/>
  <c r="AF85"/>
  <c r="AI85"/>
  <c r="H57"/>
  <c r="K57"/>
  <c r="N57"/>
  <c r="Q57"/>
  <c r="T57"/>
  <c r="W57"/>
  <c r="Z57"/>
  <c r="AC57"/>
  <c r="AF57"/>
  <c r="AI57"/>
  <c r="AL57"/>
  <c r="AO57"/>
  <c r="AR57"/>
  <c r="H87"/>
  <c r="K87"/>
  <c r="N87"/>
  <c r="Q87"/>
  <c r="T87"/>
  <c r="H88"/>
  <c r="K88"/>
  <c r="N88"/>
  <c r="Q88"/>
  <c r="T88"/>
  <c r="W88"/>
  <c r="Z88"/>
  <c r="AC88"/>
  <c r="AF88"/>
  <c r="AI88"/>
  <c r="AL88"/>
  <c r="H91"/>
  <c r="K91"/>
  <c r="N91"/>
  <c r="H40"/>
  <c r="K40"/>
  <c r="N40"/>
  <c r="Q40"/>
  <c r="T40"/>
  <c r="W40"/>
  <c r="Z40"/>
  <c r="AC40"/>
  <c r="AF40"/>
  <c r="AI40"/>
  <c r="AL40"/>
  <c r="H23"/>
  <c r="K23"/>
  <c r="N23"/>
  <c r="Q23"/>
  <c r="T23"/>
  <c r="W23"/>
  <c r="Z23"/>
  <c r="AC23"/>
  <c r="AF23"/>
  <c r="AI23"/>
  <c r="AL23"/>
  <c r="AO23"/>
  <c r="H93"/>
  <c r="K93"/>
  <c r="H96"/>
  <c r="K96"/>
  <c r="N96"/>
  <c r="Q96"/>
  <c r="T96"/>
  <c r="W96"/>
  <c r="Z96"/>
  <c r="AC96"/>
  <c r="AF96"/>
  <c r="AI96"/>
  <c r="AL96"/>
  <c r="H97"/>
  <c r="K97"/>
  <c r="N97"/>
  <c r="Q97"/>
  <c r="T97"/>
  <c r="W97"/>
  <c r="Z97"/>
  <c r="AC97"/>
  <c r="AF97"/>
  <c r="AI97"/>
  <c r="AL97"/>
  <c r="H98"/>
  <c r="K98"/>
  <c r="N98"/>
  <c r="Q98"/>
  <c r="T98"/>
  <c r="W98"/>
  <c r="Z98"/>
  <c r="AC98"/>
  <c r="AF98"/>
  <c r="AI98"/>
  <c r="AL98"/>
  <c r="AO98"/>
  <c r="AR98"/>
  <c r="H90"/>
  <c r="K90"/>
  <c r="N90"/>
  <c r="D68"/>
  <c r="D76"/>
  <c r="D38"/>
  <c r="D89"/>
  <c r="D27"/>
  <c r="D77"/>
  <c r="D69"/>
  <c r="E69" i="3" s="1"/>
  <c r="D92" i="2"/>
  <c r="D59"/>
  <c r="D99"/>
  <c r="D90"/>
  <c r="D98"/>
  <c r="D97"/>
  <c r="D96"/>
  <c r="D94"/>
  <c r="D93"/>
  <c r="D23"/>
  <c r="D40"/>
  <c r="E40" i="3" s="1"/>
  <c r="D91" i="2"/>
  <c r="E91" i="3" s="1"/>
  <c r="D88" i="2"/>
  <c r="D87"/>
  <c r="D57"/>
  <c r="D85"/>
  <c r="D84"/>
  <c r="D83"/>
  <c r="D82"/>
  <c r="D81"/>
  <c r="D80"/>
  <c r="D79"/>
  <c r="D78"/>
  <c r="D15"/>
  <c r="D75"/>
  <c r="D72"/>
  <c r="D73"/>
  <c r="D45"/>
  <c r="E45" i="3" s="1"/>
  <c r="D70" i="2"/>
  <c r="D37"/>
  <c r="D65"/>
  <c r="E65" i="3" s="1"/>
  <c r="D64" i="2"/>
  <c r="D52"/>
  <c r="D63"/>
  <c r="E63" i="3" s="1"/>
  <c r="D10" i="2"/>
  <c r="D61"/>
  <c r="D60"/>
  <c r="D58"/>
  <c r="D56"/>
  <c r="D55"/>
  <c r="D53"/>
  <c r="D48"/>
  <c r="E48" i="3" s="1"/>
  <c r="D51" i="2"/>
  <c r="D50"/>
  <c r="D49"/>
  <c r="D46"/>
  <c r="D44"/>
  <c r="D95"/>
  <c r="D41"/>
  <c r="E41" i="3" s="1"/>
  <c r="D62" i="2"/>
  <c r="D39"/>
  <c r="E39" i="3" s="1"/>
  <c r="D71" i="2"/>
  <c r="D36"/>
  <c r="D30"/>
  <c r="D35"/>
  <c r="D34"/>
  <c r="D33"/>
  <c r="D31"/>
  <c r="D54"/>
  <c r="D43"/>
  <c r="D29"/>
  <c r="D28"/>
  <c r="E28" i="3" s="1"/>
  <c r="D26" i="2"/>
  <c r="D86"/>
  <c r="D25"/>
  <c r="D24"/>
  <c r="D22"/>
  <c r="D21"/>
  <c r="D20"/>
  <c r="D19"/>
  <c r="D18"/>
  <c r="D17"/>
  <c r="D67"/>
  <c r="D47"/>
  <c r="D42"/>
  <c r="D8"/>
  <c r="D7"/>
  <c r="D32"/>
  <c r="D6"/>
  <c r="D5"/>
  <c r="D74"/>
  <c r="D4"/>
  <c r="D3"/>
  <c r="E3" i="3" s="1"/>
  <c r="D2" i="2"/>
  <c r="E2" i="3" s="1"/>
  <c r="D2" s="1"/>
  <c r="G2" i="5" s="1"/>
  <c r="J2" s="1"/>
  <c r="O2" s="1"/>
  <c r="S2" s="1"/>
  <c r="V2" l="1"/>
  <c r="AA2" s="1"/>
  <c r="M2"/>
  <c r="R2" s="1"/>
  <c r="F68" i="3"/>
  <c r="G68" s="1"/>
  <c r="F38"/>
  <c r="G38" s="1"/>
  <c r="F27"/>
  <c r="G27" s="1"/>
  <c r="F92"/>
  <c r="G92" s="1"/>
  <c r="F10"/>
  <c r="G10" s="1"/>
  <c r="F59"/>
  <c r="G59" s="1"/>
  <c r="F76"/>
  <c r="G76" s="1"/>
  <c r="F89"/>
  <c r="G89" s="1"/>
  <c r="F77"/>
  <c r="G77" s="1"/>
  <c r="F69"/>
  <c r="G69" s="1"/>
  <c r="D13"/>
  <c r="G13" i="5" s="1"/>
  <c r="J13" s="1"/>
  <c r="D33" i="3"/>
  <c r="G33" i="5" s="1"/>
  <c r="J33" s="1"/>
  <c r="O33" s="1"/>
  <c r="S33" s="1"/>
  <c r="V33" s="1"/>
  <c r="AA33" s="1"/>
  <c r="D10" i="3"/>
  <c r="J10" i="5" s="1"/>
  <c r="D65" i="3"/>
  <c r="G67" i="5" s="1"/>
  <c r="J67" s="1"/>
  <c r="O67" s="1"/>
  <c r="S67" s="1"/>
  <c r="V67" s="1"/>
  <c r="AA67" s="1"/>
  <c r="D66" i="3"/>
  <c r="G68" i="5" s="1"/>
  <c r="J68" s="1"/>
  <c r="O68" s="1"/>
  <c r="S68" s="1"/>
  <c r="D76" i="3"/>
  <c r="G80" i="5" s="1"/>
  <c r="J80" s="1"/>
  <c r="O80" s="1"/>
  <c r="S80" s="1"/>
  <c r="V80" s="1"/>
  <c r="AA80" s="1"/>
  <c r="D18" i="3"/>
  <c r="G18" i="5" s="1"/>
  <c r="J18" s="1"/>
  <c r="D86" i="3"/>
  <c r="G90" i="5" s="1"/>
  <c r="J90" s="1"/>
  <c r="D43" i="3"/>
  <c r="G43" i="5" s="1"/>
  <c r="J43" s="1"/>
  <c r="D46" i="3"/>
  <c r="G46" i="5" s="1"/>
  <c r="J46" s="1"/>
  <c r="O46" s="1"/>
  <c r="V46" s="1"/>
  <c r="AA46" s="1"/>
  <c r="D58" i="3"/>
  <c r="G59" i="5" s="1"/>
  <c r="D68" i="3"/>
  <c r="G70" i="5" s="1"/>
  <c r="J70" s="1"/>
  <c r="O70" s="1"/>
  <c r="S70" s="1"/>
  <c r="V70" s="1"/>
  <c r="AA70" s="1"/>
  <c r="D3" i="3"/>
  <c r="G3" i="5" s="1"/>
  <c r="J3" s="1"/>
  <c r="O3" s="1"/>
  <c r="S3" s="1"/>
  <c r="V3" s="1"/>
  <c r="AA3" s="1"/>
  <c r="D6" i="3"/>
  <c r="G6" i="5" s="1"/>
  <c r="J6" s="1"/>
  <c r="D42" i="3"/>
  <c r="G42" i="5" s="1"/>
  <c r="J42" s="1"/>
  <c r="D22" i="3"/>
  <c r="G22" i="5" s="1"/>
  <c r="J22" s="1"/>
  <c r="D26" i="3"/>
  <c r="G26" i="5" s="1"/>
  <c r="J26" s="1"/>
  <c r="O26" s="1"/>
  <c r="S26" s="1"/>
  <c r="V26" s="1"/>
  <c r="AA26" s="1"/>
  <c r="D54" i="3"/>
  <c r="G54" i="5" s="1"/>
  <c r="J54" s="1"/>
  <c r="O54" s="1"/>
  <c r="S54" s="1"/>
  <c r="V54" s="1"/>
  <c r="AA54" s="1"/>
  <c r="D35" i="3"/>
  <c r="G35" i="5" s="1"/>
  <c r="J35" s="1"/>
  <c r="O35" s="1"/>
  <c r="S35" s="1"/>
  <c r="V35" s="1"/>
  <c r="AA35" s="1"/>
  <c r="D39" i="3"/>
  <c r="G39" i="5" s="1"/>
  <c r="J39" s="1"/>
  <c r="O39" s="1"/>
  <c r="S39" s="1"/>
  <c r="V39" s="1"/>
  <c r="AA39" s="1"/>
  <c r="D44" i="3"/>
  <c r="G44" i="5" s="1"/>
  <c r="J44" s="1"/>
  <c r="O44" s="1"/>
  <c r="S44" s="1"/>
  <c r="V44" s="1"/>
  <c r="AA44" s="1"/>
  <c r="D51" i="3"/>
  <c r="G51" i="5" s="1"/>
  <c r="J51" s="1"/>
  <c r="O51" s="1"/>
  <c r="S51" s="1"/>
  <c r="V51" s="1"/>
  <c r="AA51" s="1"/>
  <c r="D56" i="3"/>
  <c r="G56" i="5" s="1"/>
  <c r="J56" s="1"/>
  <c r="D60" i="3"/>
  <c r="G61" i="5" s="1"/>
  <c r="J61" s="1"/>
  <c r="O61" s="1"/>
  <c r="S61" s="1"/>
  <c r="V61" s="1"/>
  <c r="AA61" s="1"/>
  <c r="D52" i="3"/>
  <c r="G52" i="5" s="1"/>
  <c r="J52" s="1"/>
  <c r="D70" i="3"/>
  <c r="G73" i="5" s="1"/>
  <c r="J73" s="1"/>
  <c r="D73" i="3"/>
  <c r="G76" i="5" s="1"/>
  <c r="J76" s="1"/>
  <c r="O76" s="1"/>
  <c r="S76" s="1"/>
  <c r="V76" s="1"/>
  <c r="AA76" s="1"/>
  <c r="D75" i="3"/>
  <c r="G79" i="5" s="1"/>
  <c r="J79" s="1"/>
  <c r="D78" i="3"/>
  <c r="G82" i="5" s="1"/>
  <c r="J82" s="1"/>
  <c r="D80" i="3"/>
  <c r="G84" i="5" s="1"/>
  <c r="J84" s="1"/>
  <c r="O84" s="1"/>
  <c r="S84" s="1"/>
  <c r="V84" s="1"/>
  <c r="AA84" s="1"/>
  <c r="D82" i="3"/>
  <c r="G86" i="5" s="1"/>
  <c r="J86" s="1"/>
  <c r="O86" s="1"/>
  <c r="S86" s="1"/>
  <c r="V86" s="1"/>
  <c r="AA86" s="1"/>
  <c r="D84" i="3"/>
  <c r="G88" i="5" s="1"/>
  <c r="J88" s="1"/>
  <c r="D57" i="3"/>
  <c r="G57" i="5" s="1"/>
  <c r="J57" s="1"/>
  <c r="D88" i="3"/>
  <c r="G92" i="5" s="1"/>
  <c r="J92" s="1"/>
  <c r="O92" s="1"/>
  <c r="S92" s="1"/>
  <c r="V92" s="1"/>
  <c r="AA92" s="1"/>
  <c r="D40" i="3"/>
  <c r="G40" i="5" s="1"/>
  <c r="J40" s="1"/>
  <c r="D93" i="3"/>
  <c r="G97" i="5" s="1"/>
  <c r="J97" s="1"/>
  <c r="O97" s="1"/>
  <c r="S97" s="1"/>
  <c r="V97" s="1"/>
  <c r="AA97" s="1"/>
  <c r="D96" i="3"/>
  <c r="G100" i="5" s="1"/>
  <c r="J100" s="1"/>
  <c r="O100" s="1"/>
  <c r="S100" s="1"/>
  <c r="V100" s="1"/>
  <c r="AA100" s="1"/>
  <c r="D98" i="3"/>
  <c r="G102" i="5" s="1"/>
  <c r="J102" s="1"/>
  <c r="O102" s="1"/>
  <c r="S102" s="1"/>
  <c r="V102" s="1"/>
  <c r="AA102" s="1"/>
  <c r="D99" i="3"/>
  <c r="G103" i="5" s="1"/>
  <c r="J103" s="1"/>
  <c r="D92" i="3"/>
  <c r="G96" i="5" s="1"/>
  <c r="J96" s="1"/>
  <c r="D77" i="3"/>
  <c r="G81" i="5" s="1"/>
  <c r="J81" s="1"/>
  <c r="O81" s="1"/>
  <c r="S81" s="1"/>
  <c r="V81" s="1"/>
  <c r="AA81" s="1"/>
  <c r="D89" i="3"/>
  <c r="G93" i="5" s="1"/>
  <c r="J93" s="1"/>
  <c r="D9" i="3"/>
  <c r="G9" i="5" s="1"/>
  <c r="J9" s="1"/>
  <c r="D16" i="3"/>
  <c r="G16" i="5" s="1"/>
  <c r="J16" s="1"/>
  <c r="O16" s="1"/>
  <c r="S16" s="1"/>
  <c r="V16" s="1"/>
  <c r="AA16" s="1"/>
  <c r="D12" i="3"/>
  <c r="G12" i="5" s="1"/>
  <c r="J12" s="1"/>
  <c r="O12" s="1"/>
  <c r="S12" s="1"/>
  <c r="V12" s="1"/>
  <c r="AA12" s="1"/>
  <c r="D74" i="3"/>
  <c r="G77" i="5" s="1"/>
  <c r="J77" s="1"/>
  <c r="O77" s="1"/>
  <c r="V77" s="1"/>
  <c r="AA77" s="1"/>
  <c r="D7" i="3"/>
  <c r="G7" i="5" s="1"/>
  <c r="J7" s="1"/>
  <c r="D67" i="3"/>
  <c r="G69" i="5" s="1"/>
  <c r="J69" s="1"/>
  <c r="O69" s="1"/>
  <c r="S69" s="1"/>
  <c r="V69" s="1"/>
  <c r="AA69" s="1"/>
  <c r="D20" i="3"/>
  <c r="G20" i="5" s="1"/>
  <c r="J20" s="1"/>
  <c r="O20" s="1"/>
  <c r="S20" s="1"/>
  <c r="V20" s="1"/>
  <c r="AA20" s="1"/>
  <c r="D25" i="3"/>
  <c r="G25" i="5" s="1"/>
  <c r="J25" s="1"/>
  <c r="O25" s="1"/>
  <c r="S25" s="1"/>
  <c r="V25" s="1"/>
  <c r="AA25" s="1"/>
  <c r="D29" i="3"/>
  <c r="G29" i="5" s="1"/>
  <c r="J29" s="1"/>
  <c r="O29" s="1"/>
  <c r="S29" s="1"/>
  <c r="V29" s="1"/>
  <c r="AA29" s="1"/>
  <c r="D36" i="3"/>
  <c r="G36" i="5" s="1"/>
  <c r="J36" s="1"/>
  <c r="O36" s="1"/>
  <c r="S36" s="1"/>
  <c r="V36" s="1"/>
  <c r="AA36" s="1"/>
  <c r="D41" i="3"/>
  <c r="G41" i="5" s="1"/>
  <c r="J41" s="1"/>
  <c r="O41" s="1"/>
  <c r="S41" s="1"/>
  <c r="V41" s="1"/>
  <c r="AA41" s="1"/>
  <c r="D49" i="3"/>
  <c r="G49" i="5" s="1"/>
  <c r="J49" s="1"/>
  <c r="O49" s="1"/>
  <c r="S49" s="1"/>
  <c r="V49" s="1"/>
  <c r="AA49" s="1"/>
  <c r="D53" i="3"/>
  <c r="G53" i="5" s="1"/>
  <c r="J53" s="1"/>
  <c r="O53" s="1"/>
  <c r="S53" s="1"/>
  <c r="V53" s="1"/>
  <c r="AA53" s="1"/>
  <c r="D4" i="3"/>
  <c r="G4" i="5" s="1"/>
  <c r="J4" s="1"/>
  <c r="O4" s="1"/>
  <c r="S4" s="1"/>
  <c r="V4" s="1"/>
  <c r="AA4" s="1"/>
  <c r="D5" i="3"/>
  <c r="G5" i="5" s="1"/>
  <c r="J5" s="1"/>
  <c r="O5" s="1"/>
  <c r="S5" s="1"/>
  <c r="V5" s="1"/>
  <c r="AA5" s="1"/>
  <c r="D32" i="3"/>
  <c r="G32" i="5" s="1"/>
  <c r="J32" s="1"/>
  <c r="O32" s="1"/>
  <c r="S32" s="1"/>
  <c r="V32" s="1"/>
  <c r="AA32" s="1"/>
  <c r="D8" i="3"/>
  <c r="G8" i="5" s="1"/>
  <c r="J8" s="1"/>
  <c r="O8" s="1"/>
  <c r="S8" s="1"/>
  <c r="V8" s="1"/>
  <c r="AA8" s="1"/>
  <c r="D47" i="3"/>
  <c r="G47" i="5" s="1"/>
  <c r="J47" s="1"/>
  <c r="D17" i="3"/>
  <c r="G17" i="5" s="1"/>
  <c r="J17" s="1"/>
  <c r="D19" i="3"/>
  <c r="G19" i="5" s="1"/>
  <c r="J19" s="1"/>
  <c r="O19" s="1"/>
  <c r="D21" i="3"/>
  <c r="G21" i="5" s="1"/>
  <c r="J21" s="1"/>
  <c r="D24" i="3"/>
  <c r="G24" i="5" s="1"/>
  <c r="J24" s="1"/>
  <c r="O24" s="1"/>
  <c r="S24" s="1"/>
  <c r="V24" s="1"/>
  <c r="AA24" s="1"/>
  <c r="D28" i="3"/>
  <c r="G28" i="5" s="1"/>
  <c r="J28" s="1"/>
  <c r="O28" s="1"/>
  <c r="S28" s="1"/>
  <c r="V28" s="1"/>
  <c r="AA28" s="1"/>
  <c r="D31" i="3"/>
  <c r="G31" i="5" s="1"/>
  <c r="J31" s="1"/>
  <c r="O31" s="1"/>
  <c r="S31" s="1"/>
  <c r="V31" s="1"/>
  <c r="AA31" s="1"/>
  <c r="D34" i="3"/>
  <c r="G34" i="5" s="1"/>
  <c r="J34" s="1"/>
  <c r="O34" s="1"/>
  <c r="S34" s="1"/>
  <c r="V34" s="1"/>
  <c r="AA34" s="1"/>
  <c r="D30" i="3"/>
  <c r="G30" i="5" s="1"/>
  <c r="J30" s="1"/>
  <c r="O30" s="1"/>
  <c r="S30" s="1"/>
  <c r="V30" s="1"/>
  <c r="AA30" s="1"/>
  <c r="D71" i="3"/>
  <c r="G74" i="5" s="1"/>
  <c r="J74" s="1"/>
  <c r="O74" s="1"/>
  <c r="D62" i="3"/>
  <c r="G64" i="5" s="1"/>
  <c r="J64" s="1"/>
  <c r="O64" s="1"/>
  <c r="S64" s="1"/>
  <c r="V64" s="1"/>
  <c r="AA64" s="1"/>
  <c r="D50" i="3"/>
  <c r="G50" i="5" s="1"/>
  <c r="J50" s="1"/>
  <c r="D48" i="3"/>
  <c r="G48" i="5" s="1"/>
  <c r="J48" s="1"/>
  <c r="O48" s="1"/>
  <c r="S48" s="1"/>
  <c r="V48" s="1"/>
  <c r="AA48" s="1"/>
  <c r="D55" i="3"/>
  <c r="G55" i="5" s="1"/>
  <c r="J55" s="1"/>
  <c r="O55" s="1"/>
  <c r="S55" s="1"/>
  <c r="V55" s="1"/>
  <c r="AA55" s="1"/>
  <c r="D61" i="3"/>
  <c r="G62" i="5" s="1"/>
  <c r="J62" s="1"/>
  <c r="D64" i="3"/>
  <c r="G66" i="5" s="1"/>
  <c r="J66" s="1"/>
  <c r="O66" s="1"/>
  <c r="S66" s="1"/>
  <c r="V66" s="1"/>
  <c r="AA66" s="1"/>
  <c r="D37" i="3"/>
  <c r="G37" i="5" s="1"/>
  <c r="J37" s="1"/>
  <c r="O37" s="1"/>
  <c r="S37" s="1"/>
  <c r="V37" s="1"/>
  <c r="AA37" s="1"/>
  <c r="D45" i="3"/>
  <c r="J45" i="5" s="1"/>
  <c r="D72" i="3"/>
  <c r="G75" i="5" s="1"/>
  <c r="J75" s="1"/>
  <c r="O75" s="1"/>
  <c r="S75" s="1"/>
  <c r="V75" s="1"/>
  <c r="AA75" s="1"/>
  <c r="D15" i="3"/>
  <c r="G15" i="5" s="1"/>
  <c r="J15" s="1"/>
  <c r="D79" i="3"/>
  <c r="G83" i="5" s="1"/>
  <c r="J83" s="1"/>
  <c r="D81" i="3"/>
  <c r="G85" i="5" s="1"/>
  <c r="J85" s="1"/>
  <c r="O85" s="1"/>
  <c r="S85" s="1"/>
  <c r="V85" s="1"/>
  <c r="AA85" s="1"/>
  <c r="D83" i="3"/>
  <c r="G87" i="5" s="1"/>
  <c r="J87" s="1"/>
  <c r="O87" s="1"/>
  <c r="S87" s="1"/>
  <c r="V87" s="1"/>
  <c r="AA87" s="1"/>
  <c r="D85" i="3"/>
  <c r="G89" i="5" s="1"/>
  <c r="J89" s="1"/>
  <c r="O89" s="1"/>
  <c r="S89" s="1"/>
  <c r="V89" s="1"/>
  <c r="AA89" s="1"/>
  <c r="D87" i="3"/>
  <c r="G91" i="5" s="1"/>
  <c r="J91" s="1"/>
  <c r="O91" s="1"/>
  <c r="AA91" s="1"/>
  <c r="D91" i="3"/>
  <c r="G95" i="5" s="1"/>
  <c r="J95" s="1"/>
  <c r="O95" s="1"/>
  <c r="S95" s="1"/>
  <c r="V95" s="1"/>
  <c r="AA95" s="1"/>
  <c r="D23" i="3"/>
  <c r="G23" i="5" s="1"/>
  <c r="J23" s="1"/>
  <c r="D94" i="3"/>
  <c r="G98" i="5" s="1"/>
  <c r="J98" s="1"/>
  <c r="D97" i="3"/>
  <c r="G101" i="5" s="1"/>
  <c r="J101" s="1"/>
  <c r="O101" s="1"/>
  <c r="S101" s="1"/>
  <c r="V101" s="1"/>
  <c r="AA101" s="1"/>
  <c r="D90" i="3"/>
  <c r="G94" i="5" s="1"/>
  <c r="J94" s="1"/>
  <c r="O94" s="1"/>
  <c r="D59" i="3"/>
  <c r="G60" i="5" s="1"/>
  <c r="J60" s="1"/>
  <c r="D69" i="3"/>
  <c r="J71" i="5" s="1"/>
  <c r="O71" s="1"/>
  <c r="S71" s="1"/>
  <c r="V71" s="1"/>
  <c r="AA71" s="1"/>
  <c r="D38" i="3"/>
  <c r="G38" i="5" s="1"/>
  <c r="J38" s="1"/>
  <c r="O38" s="1"/>
  <c r="S38" s="1"/>
  <c r="V38" s="1"/>
  <c r="AA38" s="1"/>
  <c r="D14" i="3"/>
  <c r="G14" i="5" s="1"/>
  <c r="J14" s="1"/>
  <c r="O14" s="1"/>
  <c r="S14" s="1"/>
  <c r="V14" s="1"/>
  <c r="AA14" s="1"/>
  <c r="D11" i="3"/>
  <c r="G11" i="5" s="1"/>
  <c r="J11" s="1"/>
  <c r="D95" i="3"/>
  <c r="G99" i="5" s="1"/>
  <c r="J99" s="1"/>
  <c r="D63" i="3"/>
  <c r="G65" i="5" s="1"/>
  <c r="J65" s="1"/>
  <c r="O65" s="1"/>
  <c r="S65" s="1"/>
  <c r="V65" s="1"/>
  <c r="AA65" s="1"/>
  <c r="D27" i="3"/>
  <c r="G27" i="5" s="1"/>
  <c r="J27" s="1"/>
  <c r="O27" s="1"/>
  <c r="S27" s="1"/>
  <c r="V27" s="1"/>
  <c r="AA27" s="1"/>
  <c r="E2" i="2"/>
  <c r="E65"/>
  <c r="E63"/>
  <c r="E49"/>
  <c r="E8"/>
  <c r="E40"/>
  <c r="E70"/>
  <c r="E60"/>
  <c r="E33"/>
  <c r="E47"/>
  <c r="E7"/>
  <c r="E80"/>
  <c r="E14"/>
  <c r="E9"/>
  <c r="E78"/>
  <c r="E56"/>
  <c r="E95"/>
  <c r="E35"/>
  <c r="E86"/>
  <c r="E4"/>
  <c r="E97"/>
  <c r="E23"/>
  <c r="E83"/>
  <c r="E71"/>
  <c r="E61"/>
  <c r="E54"/>
  <c r="E48"/>
  <c r="E41"/>
  <c r="E39"/>
  <c r="E28"/>
  <c r="E25"/>
  <c r="E22"/>
  <c r="E5"/>
  <c r="E3"/>
  <c r="E99"/>
  <c r="E67"/>
  <c r="E34"/>
  <c r="E24"/>
  <c r="E96"/>
  <c r="E84"/>
  <c r="E82"/>
  <c r="E74"/>
  <c r="E73"/>
  <c r="E64"/>
  <c r="E58"/>
  <c r="E55"/>
  <c r="E53"/>
  <c r="E50"/>
  <c r="E44"/>
  <c r="E43"/>
  <c r="E62"/>
  <c r="E37"/>
  <c r="E36"/>
  <c r="E31"/>
  <c r="E29"/>
  <c r="E26"/>
  <c r="E20"/>
  <c r="E19"/>
  <c r="E18"/>
  <c r="E42"/>
  <c r="E6"/>
  <c r="E94"/>
  <c r="E75"/>
  <c r="E79"/>
  <c r="E32"/>
  <c r="E52"/>
  <c r="E11"/>
  <c r="E12"/>
  <c r="E81"/>
  <c r="E15"/>
  <c r="E45"/>
  <c r="E90"/>
  <c r="E88"/>
  <c r="E21"/>
  <c r="E87"/>
  <c r="E46"/>
  <c r="E72"/>
  <c r="E93"/>
  <c r="E57"/>
  <c r="E16"/>
  <c r="E17"/>
  <c r="E91"/>
  <c r="E85"/>
  <c r="E51"/>
  <c r="E30"/>
  <c r="E98"/>
  <c r="S94" i="5" l="1"/>
  <c r="V94" s="1"/>
  <c r="AA94" s="1"/>
  <c r="AD2"/>
  <c r="S74"/>
  <c r="V74" s="1"/>
  <c r="S19"/>
  <c r="V19" s="1"/>
  <c r="O59"/>
  <c r="S59" s="1"/>
  <c r="V59" s="1"/>
  <c r="O45"/>
  <c r="S45" s="1"/>
  <c r="V45" s="1"/>
  <c r="Z77"/>
  <c r="Z27"/>
  <c r="Z14"/>
  <c r="Z71"/>
  <c r="Z95"/>
  <c r="Z89"/>
  <c r="Z85"/>
  <c r="Z66"/>
  <c r="Z55"/>
  <c r="Z34"/>
  <c r="Z28"/>
  <c r="Z8"/>
  <c r="Z5"/>
  <c r="Z53"/>
  <c r="Z41"/>
  <c r="Z29"/>
  <c r="Z20"/>
  <c r="Z12"/>
  <c r="Z81"/>
  <c r="Z100"/>
  <c r="Z86"/>
  <c r="Z76"/>
  <c r="Z44"/>
  <c r="Z35"/>
  <c r="Z26"/>
  <c r="Z3"/>
  <c r="Z2"/>
  <c r="Z65"/>
  <c r="Z38"/>
  <c r="Z101"/>
  <c r="Z91"/>
  <c r="Z87"/>
  <c r="Z75"/>
  <c r="Z37"/>
  <c r="Z48"/>
  <c r="Z64"/>
  <c r="Z30"/>
  <c r="Z31"/>
  <c r="Z24"/>
  <c r="Z32"/>
  <c r="Z4"/>
  <c r="Z49"/>
  <c r="Z36"/>
  <c r="Z25"/>
  <c r="Z69"/>
  <c r="Z16"/>
  <c r="Z102"/>
  <c r="Z97"/>
  <c r="Z92"/>
  <c r="Z84"/>
  <c r="Z61"/>
  <c r="Z51"/>
  <c r="Z39"/>
  <c r="Z54"/>
  <c r="Z70"/>
  <c r="Z46"/>
  <c r="Z80"/>
  <c r="Z67"/>
  <c r="Z33"/>
  <c r="V68"/>
  <c r="AA68" s="1"/>
  <c r="M99"/>
  <c r="R99" s="1"/>
  <c r="O99"/>
  <c r="M98"/>
  <c r="R98" s="1"/>
  <c r="O98"/>
  <c r="S98" s="1"/>
  <c r="V98" s="1"/>
  <c r="AA98" s="1"/>
  <c r="M15"/>
  <c r="R15" s="1"/>
  <c r="O15"/>
  <c r="S15" s="1"/>
  <c r="V15" s="1"/>
  <c r="AA15" s="1"/>
  <c r="M50"/>
  <c r="R50" s="1"/>
  <c r="O50"/>
  <c r="S50" s="1"/>
  <c r="V50" s="1"/>
  <c r="AA50" s="1"/>
  <c r="M21"/>
  <c r="R21" s="1"/>
  <c r="O21"/>
  <c r="S21" s="1"/>
  <c r="V21" s="1"/>
  <c r="AA21" s="1"/>
  <c r="M17"/>
  <c r="R17" s="1"/>
  <c r="O17"/>
  <c r="S17" s="1"/>
  <c r="V17" s="1"/>
  <c r="AA17" s="1"/>
  <c r="M7"/>
  <c r="R7" s="1"/>
  <c r="O7"/>
  <c r="S7" s="1"/>
  <c r="V7" s="1"/>
  <c r="AA7" s="1"/>
  <c r="M9"/>
  <c r="R9" s="1"/>
  <c r="O9"/>
  <c r="S9" s="1"/>
  <c r="V9" s="1"/>
  <c r="AA9" s="1"/>
  <c r="M103"/>
  <c r="R103" s="1"/>
  <c r="O103"/>
  <c r="S103" s="1"/>
  <c r="V103" s="1"/>
  <c r="AA103" s="1"/>
  <c r="M40"/>
  <c r="R40" s="1"/>
  <c r="O40"/>
  <c r="S40" s="1"/>
  <c r="V40" s="1"/>
  <c r="AA40" s="1"/>
  <c r="M57"/>
  <c r="O57"/>
  <c r="V57" s="1"/>
  <c r="AA57" s="1"/>
  <c r="M82"/>
  <c r="R82" s="1"/>
  <c r="O82"/>
  <c r="S82" s="1"/>
  <c r="V82" s="1"/>
  <c r="AA82" s="1"/>
  <c r="M52"/>
  <c r="R52" s="1"/>
  <c r="O52"/>
  <c r="S52" s="1"/>
  <c r="V52" s="1"/>
  <c r="AA52" s="1"/>
  <c r="M56"/>
  <c r="R56" s="1"/>
  <c r="O56"/>
  <c r="S56" s="1"/>
  <c r="V56" s="1"/>
  <c r="AA56" s="1"/>
  <c r="M42"/>
  <c r="R42" s="1"/>
  <c r="O42"/>
  <c r="S42" s="1"/>
  <c r="V42" s="1"/>
  <c r="AA42" s="1"/>
  <c r="M43"/>
  <c r="R43" s="1"/>
  <c r="O43"/>
  <c r="V43" s="1"/>
  <c r="AA43" s="1"/>
  <c r="M18"/>
  <c r="R18" s="1"/>
  <c r="O18"/>
  <c r="S18" s="1"/>
  <c r="V18" s="1"/>
  <c r="AA18" s="1"/>
  <c r="M10"/>
  <c r="S10"/>
  <c r="V10" s="1"/>
  <c r="AA10" s="1"/>
  <c r="M13"/>
  <c r="R13" s="1"/>
  <c r="O13"/>
  <c r="S13" s="1"/>
  <c r="V13" s="1"/>
  <c r="AA13" s="1"/>
  <c r="M11"/>
  <c r="R11" s="1"/>
  <c r="O11"/>
  <c r="S11" s="1"/>
  <c r="V11" s="1"/>
  <c r="AA11" s="1"/>
  <c r="M60"/>
  <c r="R60" s="1"/>
  <c r="O60"/>
  <c r="S60" s="1"/>
  <c r="V60" s="1"/>
  <c r="AA60" s="1"/>
  <c r="M23"/>
  <c r="R23" s="1"/>
  <c r="O23"/>
  <c r="M83"/>
  <c r="R83" s="1"/>
  <c r="O83"/>
  <c r="S83" s="1"/>
  <c r="V83" s="1"/>
  <c r="AA83" s="1"/>
  <c r="M62"/>
  <c r="R62" s="1"/>
  <c r="O62"/>
  <c r="S62" s="1"/>
  <c r="V62" s="1"/>
  <c r="AA62" s="1"/>
  <c r="M47"/>
  <c r="R47" s="1"/>
  <c r="O47"/>
  <c r="S47" s="1"/>
  <c r="V47" s="1"/>
  <c r="AA47" s="1"/>
  <c r="M93"/>
  <c r="R93" s="1"/>
  <c r="O93"/>
  <c r="S93" s="1"/>
  <c r="V93" s="1"/>
  <c r="AA93" s="1"/>
  <c r="M96"/>
  <c r="R96" s="1"/>
  <c r="O96"/>
  <c r="S96" s="1"/>
  <c r="V96" s="1"/>
  <c r="AA96" s="1"/>
  <c r="M88"/>
  <c r="R88" s="1"/>
  <c r="O88"/>
  <c r="S88" s="1"/>
  <c r="V88" s="1"/>
  <c r="AA88" s="1"/>
  <c r="M79"/>
  <c r="R79" s="1"/>
  <c r="O79"/>
  <c r="S79" s="1"/>
  <c r="V79" s="1"/>
  <c r="AA79" s="1"/>
  <c r="M73"/>
  <c r="R73" s="1"/>
  <c r="O73"/>
  <c r="S73" s="1"/>
  <c r="V73" s="1"/>
  <c r="AA73" s="1"/>
  <c r="M22"/>
  <c r="R22" s="1"/>
  <c r="O22"/>
  <c r="S22" s="1"/>
  <c r="M6"/>
  <c r="R6" s="1"/>
  <c r="O6"/>
  <c r="S6" s="1"/>
  <c r="V6" s="1"/>
  <c r="M90"/>
  <c r="R90" s="1"/>
  <c r="O90"/>
  <c r="S90" s="1"/>
  <c r="V90" s="1"/>
  <c r="AA90" s="1"/>
  <c r="M71"/>
  <c r="M45"/>
  <c r="R45" s="1"/>
  <c r="M27"/>
  <c r="M14"/>
  <c r="M94"/>
  <c r="M95"/>
  <c r="M89"/>
  <c r="M85"/>
  <c r="M66"/>
  <c r="M55"/>
  <c r="M74"/>
  <c r="R74" s="1"/>
  <c r="M34"/>
  <c r="M28"/>
  <c r="R28" s="1"/>
  <c r="M8"/>
  <c r="M5"/>
  <c r="M53"/>
  <c r="M41"/>
  <c r="M29"/>
  <c r="M20"/>
  <c r="M12"/>
  <c r="M81"/>
  <c r="M100"/>
  <c r="M86"/>
  <c r="M76"/>
  <c r="M44"/>
  <c r="M35"/>
  <c r="M26"/>
  <c r="M3"/>
  <c r="M59"/>
  <c r="R59" s="1"/>
  <c r="M68"/>
  <c r="M65"/>
  <c r="M38"/>
  <c r="M101"/>
  <c r="M91"/>
  <c r="M87"/>
  <c r="M75"/>
  <c r="M37"/>
  <c r="M48"/>
  <c r="M64"/>
  <c r="M30"/>
  <c r="M31"/>
  <c r="M24"/>
  <c r="M19"/>
  <c r="R19" s="1"/>
  <c r="M32"/>
  <c r="M4"/>
  <c r="M49"/>
  <c r="M36"/>
  <c r="M25"/>
  <c r="M69"/>
  <c r="M77"/>
  <c r="M16"/>
  <c r="M102"/>
  <c r="M97"/>
  <c r="M92"/>
  <c r="M84"/>
  <c r="M61"/>
  <c r="M51"/>
  <c r="M39"/>
  <c r="M54"/>
  <c r="R54" s="1"/>
  <c r="M70"/>
  <c r="R70" s="1"/>
  <c r="AD70" s="1"/>
  <c r="M46"/>
  <c r="M80"/>
  <c r="M67"/>
  <c r="M33"/>
  <c r="R33" s="1"/>
  <c r="F98" i="3"/>
  <c r="G98" s="1"/>
  <c r="F30"/>
  <c r="G30" s="1"/>
  <c r="F85"/>
  <c r="G85" s="1"/>
  <c r="F17"/>
  <c r="G17" s="1"/>
  <c r="F57"/>
  <c r="G57" s="1"/>
  <c r="F72"/>
  <c r="G72" s="1"/>
  <c r="F87"/>
  <c r="G87" s="1"/>
  <c r="F88"/>
  <c r="G88" s="1"/>
  <c r="F81"/>
  <c r="G81" s="1"/>
  <c r="F11"/>
  <c r="G11" s="1"/>
  <c r="F32"/>
  <c r="G32" s="1"/>
  <c r="F75"/>
  <c r="G75" s="1"/>
  <c r="F6"/>
  <c r="G6" s="1"/>
  <c r="F18"/>
  <c r="G18" s="1"/>
  <c r="F20"/>
  <c r="G20" s="1"/>
  <c r="F29"/>
  <c r="G29" s="1"/>
  <c r="F36"/>
  <c r="G36" s="1"/>
  <c r="F62"/>
  <c r="G62" s="1"/>
  <c r="F53"/>
  <c r="G53" s="1"/>
  <c r="F58"/>
  <c r="G58" s="1"/>
  <c r="F73"/>
  <c r="G73" s="1"/>
  <c r="F82"/>
  <c r="G82" s="1"/>
  <c r="F34"/>
  <c r="G34" s="1"/>
  <c r="F99"/>
  <c r="G99" s="1"/>
  <c r="F5"/>
  <c r="G5" s="1"/>
  <c r="F25"/>
  <c r="G25" s="1"/>
  <c r="F61"/>
  <c r="G61" s="1"/>
  <c r="F83"/>
  <c r="G83" s="1"/>
  <c r="F97"/>
  <c r="G97" s="1"/>
  <c r="F86"/>
  <c r="G86" s="1"/>
  <c r="F95"/>
  <c r="G95" s="1"/>
  <c r="F78"/>
  <c r="G78" s="1"/>
  <c r="F14"/>
  <c r="G14" s="1"/>
  <c r="F7"/>
  <c r="G7" s="1"/>
  <c r="F33"/>
  <c r="G33" s="1"/>
  <c r="F70"/>
  <c r="G70" s="1"/>
  <c r="F8"/>
  <c r="G8" s="1"/>
  <c r="F51"/>
  <c r="G51" s="1"/>
  <c r="F91"/>
  <c r="G91" s="1"/>
  <c r="F16"/>
  <c r="G16" s="1"/>
  <c r="F93"/>
  <c r="G93" s="1"/>
  <c r="F46"/>
  <c r="G46" s="1"/>
  <c r="F21"/>
  <c r="G21" s="1"/>
  <c r="F90"/>
  <c r="G90" s="1"/>
  <c r="F15"/>
  <c r="G15" s="1"/>
  <c r="F12"/>
  <c r="G12" s="1"/>
  <c r="F52"/>
  <c r="G52" s="1"/>
  <c r="F79"/>
  <c r="G79" s="1"/>
  <c r="F94"/>
  <c r="G94" s="1"/>
  <c r="F42"/>
  <c r="G42" s="1"/>
  <c r="F19"/>
  <c r="G19" s="1"/>
  <c r="F26"/>
  <c r="G26" s="1"/>
  <c r="F31"/>
  <c r="G31" s="1"/>
  <c r="F37"/>
  <c r="G37" s="1"/>
  <c r="F43"/>
  <c r="G43" s="1"/>
  <c r="F50"/>
  <c r="G50" s="1"/>
  <c r="F55"/>
  <c r="G55" s="1"/>
  <c r="F64"/>
  <c r="G64" s="1"/>
  <c r="F74"/>
  <c r="G74" s="1"/>
  <c r="F84"/>
  <c r="G84" s="1"/>
  <c r="F24"/>
  <c r="G24" s="1"/>
  <c r="F67"/>
  <c r="G67" s="1"/>
  <c r="F3"/>
  <c r="G3" s="1"/>
  <c r="F22"/>
  <c r="G22" s="1"/>
  <c r="F54"/>
  <c r="G54" s="1"/>
  <c r="F71"/>
  <c r="G71" s="1"/>
  <c r="F23"/>
  <c r="G23" s="1"/>
  <c r="F4"/>
  <c r="G4" s="1"/>
  <c r="F35"/>
  <c r="G35" s="1"/>
  <c r="F56"/>
  <c r="G56" s="1"/>
  <c r="F9"/>
  <c r="G9" s="1"/>
  <c r="F80"/>
  <c r="G80" s="1"/>
  <c r="F47"/>
  <c r="G47" s="1"/>
  <c r="F60"/>
  <c r="G60" s="1"/>
  <c r="F40"/>
  <c r="G40" s="1"/>
  <c r="F49"/>
  <c r="G49" s="1"/>
  <c r="F65"/>
  <c r="G65" s="1"/>
  <c r="F48"/>
  <c r="G48" s="1"/>
  <c r="F41"/>
  <c r="G41" s="1"/>
  <c r="F39"/>
  <c r="G39" s="1"/>
  <c r="F45"/>
  <c r="G45" s="1"/>
  <c r="F63"/>
  <c r="G63" s="1"/>
  <c r="F28"/>
  <c r="G28" s="1"/>
  <c r="F96"/>
  <c r="G96" s="1"/>
  <c r="F44"/>
  <c r="G44" s="1"/>
  <c r="D100"/>
  <c r="F2"/>
  <c r="G2" s="1"/>
  <c r="F66" i="2"/>
  <c r="F7"/>
  <c r="F8"/>
  <c r="F13"/>
  <c r="F10"/>
  <c r="F85"/>
  <c r="F92"/>
  <c r="F59"/>
  <c r="F89"/>
  <c r="F39"/>
  <c r="F69"/>
  <c r="F4"/>
  <c r="F47"/>
  <c r="F58"/>
  <c r="F29"/>
  <c r="F82"/>
  <c r="F63"/>
  <c r="F34"/>
  <c r="F51"/>
  <c r="F57"/>
  <c r="F72"/>
  <c r="F31"/>
  <c r="F2"/>
  <c r="F90"/>
  <c r="F36"/>
  <c r="F88"/>
  <c r="F12"/>
  <c r="F22"/>
  <c r="F77"/>
  <c r="F81"/>
  <c r="F91"/>
  <c r="F73"/>
  <c r="F68"/>
  <c r="F54"/>
  <c r="F40"/>
  <c r="F97"/>
  <c r="F86"/>
  <c r="F65"/>
  <c r="F60"/>
  <c r="F76"/>
  <c r="F18"/>
  <c r="F17"/>
  <c r="F25"/>
  <c r="F35"/>
  <c r="F48"/>
  <c r="F99"/>
  <c r="F70"/>
  <c r="F37"/>
  <c r="F3"/>
  <c r="F56"/>
  <c r="F45"/>
  <c r="F32"/>
  <c r="F61"/>
  <c r="F5"/>
  <c r="F78"/>
  <c r="F21"/>
  <c r="F80"/>
  <c r="F94"/>
  <c r="F23"/>
  <c r="F62"/>
  <c r="F50"/>
  <c r="F9"/>
  <c r="F74"/>
  <c r="F41"/>
  <c r="F46"/>
  <c r="F93"/>
  <c r="F55"/>
  <c r="F27"/>
  <c r="F15"/>
  <c r="F14"/>
  <c r="F84"/>
  <c r="F38"/>
  <c r="F33"/>
  <c r="F95"/>
  <c r="F28"/>
  <c r="F30"/>
  <c r="F53"/>
  <c r="F19"/>
  <c r="F42"/>
  <c r="F83"/>
  <c r="F67"/>
  <c r="F96"/>
  <c r="F44"/>
  <c r="F79"/>
  <c r="F75"/>
  <c r="F43"/>
  <c r="F49"/>
  <c r="F98"/>
  <c r="F52"/>
  <c r="F26"/>
  <c r="F64"/>
  <c r="F24"/>
  <c r="F11"/>
  <c r="F71"/>
  <c r="F16"/>
  <c r="F6"/>
  <c r="F20"/>
  <c r="F87"/>
  <c r="AD43" i="5" l="1"/>
  <c r="Z94"/>
  <c r="AD83"/>
  <c r="AD60"/>
  <c r="AD11"/>
  <c r="AD13"/>
  <c r="AD15"/>
  <c r="AD98"/>
  <c r="AD17"/>
  <c r="AD21"/>
  <c r="AD50"/>
  <c r="AD90"/>
  <c r="AD73"/>
  <c r="AD79"/>
  <c r="AD88"/>
  <c r="AD96"/>
  <c r="AD93"/>
  <c r="AD47"/>
  <c r="AD62"/>
  <c r="AD18"/>
  <c r="AD42"/>
  <c r="AD56"/>
  <c r="AD52"/>
  <c r="AD82"/>
  <c r="AD40"/>
  <c r="AD103"/>
  <c r="AD9"/>
  <c r="AD7"/>
  <c r="R67"/>
  <c r="AD67" s="1"/>
  <c r="R46"/>
  <c r="AD46" s="1"/>
  <c r="AD54"/>
  <c r="R51"/>
  <c r="AD51" s="1"/>
  <c r="R84"/>
  <c r="AD84" s="1"/>
  <c r="R97"/>
  <c r="AD97" s="1"/>
  <c r="R16"/>
  <c r="AD16" s="1"/>
  <c r="R69"/>
  <c r="AD69" s="1"/>
  <c r="R36"/>
  <c r="AD36" s="1"/>
  <c r="R4"/>
  <c r="AD4" s="1"/>
  <c r="R31"/>
  <c r="AD31" s="1"/>
  <c r="R64"/>
  <c r="AD64" s="1"/>
  <c r="R37"/>
  <c r="AD37" s="1"/>
  <c r="R87"/>
  <c r="AD87" s="1"/>
  <c r="R101"/>
  <c r="AD101" s="1"/>
  <c r="R65"/>
  <c r="AD65" s="1"/>
  <c r="R26"/>
  <c r="AD26" s="1"/>
  <c r="R44"/>
  <c r="AD44" s="1"/>
  <c r="R86"/>
  <c r="AD86" s="1"/>
  <c r="R81"/>
  <c r="AD81" s="1"/>
  <c r="R20"/>
  <c r="AD20" s="1"/>
  <c r="R41"/>
  <c r="AD41" s="1"/>
  <c r="R5"/>
  <c r="AD5" s="1"/>
  <c r="AD28"/>
  <c r="R66"/>
  <c r="AD66" s="1"/>
  <c r="R89"/>
  <c r="AD89" s="1"/>
  <c r="R94"/>
  <c r="AD94" s="1"/>
  <c r="R27"/>
  <c r="AD27" s="1"/>
  <c r="R71"/>
  <c r="AD71" s="1"/>
  <c r="R10"/>
  <c r="AD10" s="1"/>
  <c r="R57"/>
  <c r="AD57" s="1"/>
  <c r="AD33"/>
  <c r="R80"/>
  <c r="AD80" s="1"/>
  <c r="R39"/>
  <c r="AD39" s="1"/>
  <c r="R61"/>
  <c r="AD61" s="1"/>
  <c r="R92"/>
  <c r="AD92" s="1"/>
  <c r="R102"/>
  <c r="AD102" s="1"/>
  <c r="R77"/>
  <c r="AD77" s="1"/>
  <c r="R25"/>
  <c r="AD25" s="1"/>
  <c r="R49"/>
  <c r="AD49" s="1"/>
  <c r="R32"/>
  <c r="AD32" s="1"/>
  <c r="R24"/>
  <c r="AD24" s="1"/>
  <c r="R30"/>
  <c r="AD30" s="1"/>
  <c r="R48"/>
  <c r="AD48" s="1"/>
  <c r="R75"/>
  <c r="AD75" s="1"/>
  <c r="R91"/>
  <c r="AD91" s="1"/>
  <c r="R38"/>
  <c r="AD38" s="1"/>
  <c r="R68"/>
  <c r="AD68" s="1"/>
  <c r="R3"/>
  <c r="AD3" s="1"/>
  <c r="R35"/>
  <c r="AD35" s="1"/>
  <c r="R76"/>
  <c r="AD76" s="1"/>
  <c r="R100"/>
  <c r="AD100" s="1"/>
  <c r="R12"/>
  <c r="AD12" s="1"/>
  <c r="R29"/>
  <c r="AD29" s="1"/>
  <c r="R53"/>
  <c r="AD53" s="1"/>
  <c r="R8"/>
  <c r="AD8" s="1"/>
  <c r="R34"/>
  <c r="AD34" s="1"/>
  <c r="R55"/>
  <c r="AD55" s="1"/>
  <c r="R85"/>
  <c r="AD85" s="1"/>
  <c r="R95"/>
  <c r="AD95" s="1"/>
  <c r="R14"/>
  <c r="AD14" s="1"/>
  <c r="S99"/>
  <c r="V99" s="1"/>
  <c r="AA74"/>
  <c r="AD74" s="1"/>
  <c r="Z74"/>
  <c r="AA19"/>
  <c r="AD19" s="1"/>
  <c r="Z19"/>
  <c r="V22"/>
  <c r="AA22" s="1"/>
  <c r="AD22" s="1"/>
  <c r="AA59"/>
  <c r="Z59"/>
  <c r="AA45"/>
  <c r="AD45" s="1"/>
  <c r="Z45"/>
  <c r="Z90"/>
  <c r="Z73"/>
  <c r="Z79"/>
  <c r="Z88"/>
  <c r="Z96"/>
  <c r="Z93"/>
  <c r="Z47"/>
  <c r="Z62"/>
  <c r="Z83"/>
  <c r="Z60"/>
  <c r="Z11"/>
  <c r="Z13"/>
  <c r="Z18"/>
  <c r="Z43"/>
  <c r="Z42"/>
  <c r="Z56"/>
  <c r="Z52"/>
  <c r="Z82"/>
  <c r="Z57"/>
  <c r="Z40"/>
  <c r="Z103"/>
  <c r="Z9"/>
  <c r="Z7"/>
  <c r="Z17"/>
  <c r="Z21"/>
  <c r="Z50"/>
  <c r="Z15"/>
  <c r="Z98"/>
  <c r="Z68"/>
  <c r="Z10"/>
  <c r="AA6"/>
  <c r="AD6" s="1"/>
  <c r="S23"/>
  <c r="V23" s="1"/>
  <c r="AA23" s="1"/>
  <c r="AD23" s="1"/>
  <c r="H91" i="3"/>
  <c r="H73"/>
  <c r="H14"/>
  <c r="H3"/>
  <c r="H96"/>
  <c r="H82"/>
  <c r="H66"/>
  <c r="H9"/>
  <c r="H8"/>
  <c r="H94"/>
  <c r="H72"/>
  <c r="H52"/>
  <c r="H69"/>
  <c r="H95"/>
  <c r="H62"/>
  <c r="H18"/>
  <c r="H54"/>
  <c r="H58"/>
  <c r="H75"/>
  <c r="H36"/>
  <c r="H39"/>
  <c r="H57"/>
  <c r="H32"/>
  <c r="H35"/>
  <c r="H99"/>
  <c r="H15"/>
  <c r="H24"/>
  <c r="H45"/>
  <c r="H31"/>
  <c r="H98"/>
  <c r="H90"/>
  <c r="H55"/>
  <c r="H30"/>
  <c r="H61"/>
  <c r="H27"/>
  <c r="H60"/>
  <c r="H68"/>
  <c r="H16"/>
  <c r="H38"/>
  <c r="H67"/>
  <c r="H70"/>
  <c r="H21"/>
  <c r="H47"/>
  <c r="H89"/>
  <c r="H34"/>
  <c r="H6"/>
  <c r="H65"/>
  <c r="H76"/>
  <c r="H23"/>
  <c r="H17"/>
  <c r="H22"/>
  <c r="H28"/>
  <c r="H64"/>
  <c r="H2"/>
  <c r="H46"/>
  <c r="H79"/>
  <c r="H71"/>
  <c r="H37"/>
  <c r="H85"/>
  <c r="H81"/>
  <c r="H5"/>
  <c r="H20"/>
  <c r="H40"/>
  <c r="H42"/>
  <c r="H78"/>
  <c r="H13"/>
  <c r="H43"/>
  <c r="H74"/>
  <c r="H63"/>
  <c r="H29"/>
  <c r="H93"/>
  <c r="H11"/>
  <c r="H41"/>
  <c r="H7"/>
  <c r="H26"/>
  <c r="H51"/>
  <c r="H56"/>
  <c r="H92"/>
  <c r="H86"/>
  <c r="H53"/>
  <c r="H87"/>
  <c r="H88"/>
  <c r="H48"/>
  <c r="H4"/>
  <c r="H25"/>
  <c r="H12"/>
  <c r="H10"/>
  <c r="H77"/>
  <c r="H49"/>
  <c r="H84"/>
  <c r="H19"/>
  <c r="H50"/>
  <c r="H83"/>
  <c r="H80"/>
  <c r="H44"/>
  <c r="H59"/>
  <c r="H33"/>
  <c r="H97"/>
  <c r="AD59" i="5" l="1"/>
  <c r="Z22"/>
  <c r="AA99"/>
  <c r="AD99" s="1"/>
  <c r="Z99"/>
  <c r="Z23"/>
  <c r="Z6"/>
</calcChain>
</file>

<file path=xl/comments1.xml><?xml version="1.0" encoding="utf-8"?>
<comments xmlns="http://schemas.openxmlformats.org/spreadsheetml/2006/main">
  <authors>
    <author>ak.biglarian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ak.biglarian:</t>
        </r>
        <r>
          <rPr>
            <sz val="9"/>
            <color indexed="81"/>
            <rFont val="Tahoma"/>
            <family val="2"/>
          </rPr>
          <t xml:space="preserve">
تهاتر با گچ کار
علی بیگلری</t>
        </r>
      </text>
    </comment>
  </commentList>
</comments>
</file>

<file path=xl/sharedStrings.xml><?xml version="1.0" encoding="utf-8"?>
<sst xmlns="http://schemas.openxmlformats.org/spreadsheetml/2006/main" count="911" uniqueCount="413">
  <si>
    <t>نام خانوادگي</t>
  </si>
  <si>
    <t>نام</t>
  </si>
  <si>
    <t xml:space="preserve"> قسط اول</t>
  </si>
  <si>
    <t>قسط دوم</t>
  </si>
  <si>
    <t>قسط سوم</t>
  </si>
  <si>
    <t>قسط پنجم</t>
  </si>
  <si>
    <t>قسط ششم</t>
  </si>
  <si>
    <t>قسط هفتم</t>
  </si>
  <si>
    <t>قسط هشتم</t>
  </si>
  <si>
    <t>قسط نهم</t>
  </si>
  <si>
    <t>قسط دهم</t>
  </si>
  <si>
    <t>قسط يازدهم</t>
  </si>
  <si>
    <t>قسط  دوازدهم</t>
  </si>
  <si>
    <t>قسط چهاردهم</t>
  </si>
  <si>
    <t>قسط پانزدهم</t>
  </si>
  <si>
    <t>زمان 1</t>
  </si>
  <si>
    <t>زمان 6</t>
  </si>
  <si>
    <t>زمان 5</t>
  </si>
  <si>
    <t>زمان 4</t>
  </si>
  <si>
    <t>زمان 3</t>
  </si>
  <si>
    <t>زمان 2</t>
  </si>
  <si>
    <t>زمان 7</t>
  </si>
  <si>
    <t>زمان 8</t>
  </si>
  <si>
    <t>زمان 9</t>
  </si>
  <si>
    <t>زمان 10</t>
  </si>
  <si>
    <t>زمان 11</t>
  </si>
  <si>
    <t>زمان 12</t>
  </si>
  <si>
    <t>زمان 13</t>
  </si>
  <si>
    <t>زمان 14</t>
  </si>
  <si>
    <t>زمان 15</t>
  </si>
  <si>
    <t>مجموع كل امتياز</t>
  </si>
  <si>
    <t>زمان بروزرساني</t>
  </si>
  <si>
    <t>آقابخشي</t>
  </si>
  <si>
    <t>حبيب اله</t>
  </si>
  <si>
    <t>گويري</t>
  </si>
  <si>
    <t>سوزان</t>
  </si>
  <si>
    <t>شماره پرونده</t>
  </si>
  <si>
    <t>مجموع كل پرداختي
(به تومان)</t>
  </si>
  <si>
    <t>رتبه فرد</t>
  </si>
  <si>
    <t>زمان1-2</t>
  </si>
  <si>
    <t>زمان2-3</t>
  </si>
  <si>
    <t>زمان3-4</t>
  </si>
  <si>
    <t>زمان4-5</t>
  </si>
  <si>
    <t>زمان5-6</t>
  </si>
  <si>
    <t>زمان6-7</t>
  </si>
  <si>
    <t>زمان7-8</t>
  </si>
  <si>
    <t>زمان8-9</t>
  </si>
  <si>
    <t>زمان9-10</t>
  </si>
  <si>
    <t>زمان10-11</t>
  </si>
  <si>
    <t>زمان11-12</t>
  </si>
  <si>
    <t>زمان12-13</t>
  </si>
  <si>
    <t>زمان13-14</t>
  </si>
  <si>
    <t>زمان14-15</t>
  </si>
  <si>
    <t xml:space="preserve">فاطمه </t>
  </si>
  <si>
    <t xml:space="preserve">ليلا </t>
  </si>
  <si>
    <t xml:space="preserve">حسين </t>
  </si>
  <si>
    <t xml:space="preserve">احسني </t>
  </si>
  <si>
    <t xml:space="preserve">دالوندي </t>
  </si>
  <si>
    <t xml:space="preserve">علي </t>
  </si>
  <si>
    <t xml:space="preserve">نيك ذات </t>
  </si>
  <si>
    <t xml:space="preserve">نوشين </t>
  </si>
  <si>
    <t xml:space="preserve">بيانلو </t>
  </si>
  <si>
    <t xml:space="preserve">فرشته </t>
  </si>
  <si>
    <t xml:space="preserve">مهين </t>
  </si>
  <si>
    <t xml:space="preserve">احمدي نژاد </t>
  </si>
  <si>
    <t xml:space="preserve">مريم </t>
  </si>
  <si>
    <t xml:space="preserve">كرماني زاده </t>
  </si>
  <si>
    <t xml:space="preserve">پريسا </t>
  </si>
  <si>
    <t xml:space="preserve">رقيه </t>
  </si>
  <si>
    <t xml:space="preserve">يكه يزدان دوست </t>
  </si>
  <si>
    <t xml:space="preserve">همتي </t>
  </si>
  <si>
    <t xml:space="preserve">محمد رضا </t>
  </si>
  <si>
    <t xml:space="preserve">قده </t>
  </si>
  <si>
    <t xml:space="preserve">خيرالنساء </t>
  </si>
  <si>
    <t xml:space="preserve">محموديان </t>
  </si>
  <si>
    <t xml:space="preserve">هاجر </t>
  </si>
  <si>
    <t>پارسا</t>
  </si>
  <si>
    <t>ونوس</t>
  </si>
  <si>
    <t xml:space="preserve">مرتضي زاده درقه </t>
  </si>
  <si>
    <t xml:space="preserve">محمد علي </t>
  </si>
  <si>
    <t xml:space="preserve">مسعود </t>
  </si>
  <si>
    <t xml:space="preserve">ملك خسروي </t>
  </si>
  <si>
    <t xml:space="preserve">غفار </t>
  </si>
  <si>
    <t xml:space="preserve">مهين پور اصل </t>
  </si>
  <si>
    <t xml:space="preserve">فلاحي خشكناب </t>
  </si>
  <si>
    <t xml:space="preserve">ابوالفضل </t>
  </si>
  <si>
    <t xml:space="preserve">محمد خاني </t>
  </si>
  <si>
    <t>موران</t>
  </si>
  <si>
    <t xml:space="preserve">محمدرضا </t>
  </si>
  <si>
    <t xml:space="preserve">ميرزاباقري </t>
  </si>
  <si>
    <t xml:space="preserve">ندا </t>
  </si>
  <si>
    <t xml:space="preserve">حاجي عابد نائيني </t>
  </si>
  <si>
    <t xml:space="preserve">فرنوش </t>
  </si>
  <si>
    <t xml:space="preserve">حسيني </t>
  </si>
  <si>
    <t xml:space="preserve">عاليه </t>
  </si>
  <si>
    <t>پوربافراني</t>
  </si>
  <si>
    <t xml:space="preserve">عالي زاد </t>
  </si>
  <si>
    <t xml:space="preserve">ويدا </t>
  </si>
  <si>
    <t xml:space="preserve">رشماني دستجردي </t>
  </si>
  <si>
    <t xml:space="preserve">زيور </t>
  </si>
  <si>
    <t xml:space="preserve">فرجي </t>
  </si>
  <si>
    <t>الهام</t>
  </si>
  <si>
    <t xml:space="preserve">زهرا </t>
  </si>
  <si>
    <t>محمودي راد</t>
  </si>
  <si>
    <t xml:space="preserve">ربيعي </t>
  </si>
  <si>
    <t xml:space="preserve">نسرين </t>
  </si>
  <si>
    <t xml:space="preserve">مشكي </t>
  </si>
  <si>
    <t xml:space="preserve">پروانه </t>
  </si>
  <si>
    <t xml:space="preserve">جعفري </t>
  </si>
  <si>
    <t xml:space="preserve">سليمانيه نائيني </t>
  </si>
  <si>
    <t xml:space="preserve">داود </t>
  </si>
  <si>
    <t xml:space="preserve">خوشنويس طرقبه </t>
  </si>
  <si>
    <t xml:space="preserve">زرين </t>
  </si>
  <si>
    <t xml:space="preserve">اسديان </t>
  </si>
  <si>
    <t xml:space="preserve">پروين </t>
  </si>
  <si>
    <t xml:space="preserve">فرزاد </t>
  </si>
  <si>
    <t xml:space="preserve">امين </t>
  </si>
  <si>
    <t xml:space="preserve">فريده </t>
  </si>
  <si>
    <t xml:space="preserve">عباسي </t>
  </si>
  <si>
    <t xml:space="preserve">آذري </t>
  </si>
  <si>
    <t xml:space="preserve">غلامرضا </t>
  </si>
  <si>
    <t xml:space="preserve">غلام زاده </t>
  </si>
  <si>
    <t xml:space="preserve">رهبري </t>
  </si>
  <si>
    <t xml:space="preserve">مرضيه </t>
  </si>
  <si>
    <t xml:space="preserve">وجداني روشن </t>
  </si>
  <si>
    <t xml:space="preserve">افشين </t>
  </si>
  <si>
    <t xml:space="preserve">بيگلريان </t>
  </si>
  <si>
    <t xml:space="preserve">اكبر </t>
  </si>
  <si>
    <t>كوشش</t>
  </si>
  <si>
    <t xml:space="preserve">سيد باقر مداح </t>
  </si>
  <si>
    <t xml:space="preserve">سادات </t>
  </si>
  <si>
    <t xml:space="preserve">صالحي </t>
  </si>
  <si>
    <t xml:space="preserve">اكبري كامراني </t>
  </si>
  <si>
    <t xml:space="preserve">احمد علي </t>
  </si>
  <si>
    <t xml:space="preserve">آني </t>
  </si>
  <si>
    <t xml:space="preserve">كاهه </t>
  </si>
  <si>
    <t xml:space="preserve">اعظم السادات </t>
  </si>
  <si>
    <t xml:space="preserve">ميراب زاده اردكاني </t>
  </si>
  <si>
    <t xml:space="preserve">آرش </t>
  </si>
  <si>
    <t xml:space="preserve">رضا </t>
  </si>
  <si>
    <t xml:space="preserve">مكارم </t>
  </si>
  <si>
    <t xml:space="preserve">اصغر </t>
  </si>
  <si>
    <t xml:space="preserve">فريبا </t>
  </si>
  <si>
    <t xml:space="preserve">نجف زاده </t>
  </si>
  <si>
    <t xml:space="preserve">كامران </t>
  </si>
  <si>
    <t>ابوطالبي</t>
  </si>
  <si>
    <t>شهرام</t>
  </si>
  <si>
    <t>فروع الدين عدل</t>
  </si>
  <si>
    <t>نوري خواجوي</t>
  </si>
  <si>
    <t>چراغي زنجاني</t>
  </si>
  <si>
    <t>آزاد دخت</t>
  </si>
  <si>
    <t>محسن</t>
  </si>
  <si>
    <t>عبدالهي</t>
  </si>
  <si>
    <t>ايرج</t>
  </si>
  <si>
    <t>سيد احمد</t>
  </si>
  <si>
    <t>حاجي عابد نائيني</t>
  </si>
  <si>
    <t>حسيني حاجي بكنده</t>
  </si>
  <si>
    <t>مسگرا</t>
  </si>
  <si>
    <t>نيما</t>
  </si>
  <si>
    <t>بهنيا</t>
  </si>
  <si>
    <t>زمان15-16</t>
  </si>
  <si>
    <t>قسط شانزدهم</t>
  </si>
  <si>
    <t>زمان 16</t>
  </si>
  <si>
    <t>زمان16-17</t>
  </si>
  <si>
    <t>قسط هفدهم</t>
  </si>
  <si>
    <t>زمان 17</t>
  </si>
  <si>
    <t>زمان17-18</t>
  </si>
  <si>
    <t>قسط هجدهم</t>
  </si>
  <si>
    <t>زمان18-19</t>
  </si>
  <si>
    <t>زمان 18</t>
  </si>
  <si>
    <t>زمان 19</t>
  </si>
  <si>
    <t>قسط نوزدهم</t>
  </si>
  <si>
    <t>زمان19-20</t>
  </si>
  <si>
    <t>زمان 20</t>
  </si>
  <si>
    <t>قسط بيستم</t>
  </si>
  <si>
    <t>زمان20-21</t>
  </si>
  <si>
    <t>قسط بيست و يك</t>
  </si>
  <si>
    <t>زمان 21</t>
  </si>
  <si>
    <t>زمان21-22</t>
  </si>
  <si>
    <t>قسط بيست و دو</t>
  </si>
  <si>
    <t>زمان 22</t>
  </si>
  <si>
    <t>زمان22-23</t>
  </si>
  <si>
    <t>قسط بيست و سه</t>
  </si>
  <si>
    <t>زمان 23</t>
  </si>
  <si>
    <t>زمان23-24</t>
  </si>
  <si>
    <t>قسط بيست و چهار</t>
  </si>
  <si>
    <t>زمان 24</t>
  </si>
  <si>
    <t>زمان24-25</t>
  </si>
  <si>
    <t>فتاح زاده</t>
  </si>
  <si>
    <t>علي</t>
  </si>
  <si>
    <t>قسط بيست و پنج</t>
  </si>
  <si>
    <t>زمان 25</t>
  </si>
  <si>
    <t>زمان25-26</t>
  </si>
  <si>
    <t>زمان 26</t>
  </si>
  <si>
    <t>زمان 27</t>
  </si>
  <si>
    <t>زمان26-27</t>
  </si>
  <si>
    <t>قسط بيست و شش</t>
  </si>
  <si>
    <t>قسط بيست و هفت</t>
  </si>
  <si>
    <t>زمان27-28</t>
  </si>
  <si>
    <t>محقق نژاد</t>
  </si>
  <si>
    <t>حميدرضا</t>
  </si>
  <si>
    <t>مجتبي</t>
  </si>
  <si>
    <t xml:space="preserve">راقانيانس </t>
  </si>
  <si>
    <t>فروهر</t>
  </si>
  <si>
    <t>بهار</t>
  </si>
  <si>
    <t>مرجان</t>
  </si>
  <si>
    <t>ديناري</t>
  </si>
  <si>
    <t>قباد</t>
  </si>
  <si>
    <t>محمدبابايي</t>
  </si>
  <si>
    <t>زنگنه</t>
  </si>
  <si>
    <t>سروي</t>
  </si>
  <si>
    <t>مرسده</t>
  </si>
  <si>
    <t>سميعي</t>
  </si>
  <si>
    <t xml:space="preserve">داوودي </t>
  </si>
  <si>
    <t>شاطرمهدي</t>
  </si>
  <si>
    <t xml:space="preserve">زينت السادات </t>
  </si>
  <si>
    <t>الهه</t>
  </si>
  <si>
    <t>عارفي نيا</t>
  </si>
  <si>
    <t>عظيميان زواره</t>
  </si>
  <si>
    <t>قسط چهارم</t>
  </si>
  <si>
    <t>بقايي</t>
  </si>
  <si>
    <t>عبدالرضا</t>
  </si>
  <si>
    <t>قسط سيزدهم</t>
  </si>
  <si>
    <t>دوراني ديزجي</t>
  </si>
  <si>
    <t>مرتضي قلي</t>
  </si>
  <si>
    <t>نيره</t>
  </si>
  <si>
    <t>مريم</t>
  </si>
  <si>
    <t>سارا</t>
  </si>
  <si>
    <t>سقايت</t>
  </si>
  <si>
    <t>سيد مهدي</t>
  </si>
  <si>
    <t>جورابلو</t>
  </si>
  <si>
    <t>خادم</t>
  </si>
  <si>
    <t>احمد</t>
  </si>
  <si>
    <t xml:space="preserve">مرضیه </t>
  </si>
  <si>
    <t>سرشکی</t>
  </si>
  <si>
    <t>زینت</t>
  </si>
  <si>
    <t>کواری</t>
  </si>
  <si>
    <t>سید حبیب اله</t>
  </si>
  <si>
    <t>قدکساز</t>
  </si>
  <si>
    <t>احسان</t>
  </si>
  <si>
    <t>نخعي</t>
  </si>
  <si>
    <t>مجموع امتیاز 1</t>
  </si>
  <si>
    <t>مجموع امتیاز 2</t>
  </si>
  <si>
    <t>مجموع كل پرداختي1</t>
  </si>
  <si>
    <t xml:space="preserve"> كل پرداختي1</t>
  </si>
  <si>
    <t>همت</t>
  </si>
  <si>
    <t>محمدعلی</t>
  </si>
  <si>
    <t>بنایی یکتا</t>
  </si>
  <si>
    <t>سعید</t>
  </si>
  <si>
    <t>نجات</t>
  </si>
  <si>
    <t>سحرناز</t>
  </si>
  <si>
    <t>مجموع کل امتیاز</t>
  </si>
  <si>
    <t>جلالوند</t>
  </si>
  <si>
    <t>خديجه</t>
  </si>
  <si>
    <t>حاجی ملاحاجی</t>
  </si>
  <si>
    <t>ملیحه</t>
  </si>
  <si>
    <t>مرادی</t>
  </si>
  <si>
    <t>عباس</t>
  </si>
  <si>
    <t>کریملو</t>
  </si>
  <si>
    <t>جعفری</t>
  </si>
  <si>
    <t>میرجانی اقدم</t>
  </si>
  <si>
    <t>اکبر</t>
  </si>
  <si>
    <t>سکینه</t>
  </si>
  <si>
    <t>موسوی مطلوب</t>
  </si>
  <si>
    <t>ایلناز</t>
  </si>
  <si>
    <t>سینا</t>
  </si>
  <si>
    <t>نیما</t>
  </si>
  <si>
    <t>طاهره</t>
  </si>
  <si>
    <t>محمدی دلیر</t>
  </si>
  <si>
    <t>کوشش</t>
  </si>
  <si>
    <t>محمدجواد</t>
  </si>
  <si>
    <t xml:space="preserve"> كل پرداختي تا  شهریور 92</t>
  </si>
  <si>
    <t>مشخصات واحد تخصیص یافته</t>
  </si>
  <si>
    <t xml:space="preserve">متراژ </t>
  </si>
  <si>
    <t>متراژ اضافی</t>
  </si>
  <si>
    <t>طبقه 5-واحد جنوب غربی-81 متر مربع-بلوک A</t>
  </si>
  <si>
    <t>طبقه 6-واحد جنوب غربی-81 متر مربع-بلوک A</t>
  </si>
  <si>
    <t>طبقه 7-واحد شمال غربی-82 متر مربع-بلوک B</t>
  </si>
  <si>
    <t>طبقه 4-واحد شمالی -93 متر مربع-بلوک B</t>
  </si>
  <si>
    <t>طبقه 3-واحد شمال غربی-82 متر مربع-بلوک B</t>
  </si>
  <si>
    <t>طبقه 2-واحد شمال غربی-82 متر مربع-بلوک B</t>
  </si>
  <si>
    <t>طبقه 9-واحد شمال غربی-76 متر مربع-بلوک A</t>
  </si>
  <si>
    <t>طبقه 7-واحد جنوبی-90 متر مربع-بلوک A</t>
  </si>
  <si>
    <t>طبقه 6-واحد جنوب شرقی-90 متر مربع-بلوک A</t>
  </si>
  <si>
    <t>طبقه 10-واحد جنوب غربی-81 متر مربع-بلوک A</t>
  </si>
  <si>
    <t>طبقه 5-واحد جنوب غربی-77 متر مربع-بلوک B</t>
  </si>
  <si>
    <t>طبقه 5-واحد شمالی -93 متر مربع-بلوک B</t>
  </si>
  <si>
    <t>طبقه 5-واحد شمال غربی-76 متر مربع-بلوک A</t>
  </si>
  <si>
    <t>طبقه 7-واحد شمال غربی-76 متر مربع-بلوک A</t>
  </si>
  <si>
    <t>طبقه 2-واحد شمال شرقی-85 متر مربع-بلوک B</t>
  </si>
  <si>
    <t>طبقه 9-واحد شمال شرقی-77 متر مربع-بلوک A</t>
  </si>
  <si>
    <t>طبقه 6-واحد شمال شرقی-85 متر مربع-بلوک B</t>
  </si>
  <si>
    <t>طبقه 10-واحد شمال شرقی-77 متر مربع-بلوک A</t>
  </si>
  <si>
    <t>طبقه 3-واحد شمال شرقی-77 متر مربع-بلوک A</t>
  </si>
  <si>
    <t>طبقه 6-واحد شمال شرقی-77 متر مربع-بلوک A</t>
  </si>
  <si>
    <t>طبقه 7-واحد جنوب شرقی-90 متر مربع-بلوک A</t>
  </si>
  <si>
    <t>طبقه 9-واحد شمال غربی-82 متر مربع-بلوک B</t>
  </si>
  <si>
    <t>طبقه 2-واحد جنوب شرقی-90 متر مربع-بلوک A</t>
  </si>
  <si>
    <t>طبقه 10-واحد شمالی -93 متر مربع-بلوک B</t>
  </si>
  <si>
    <t>طبقه 2-واحد جنوب غربی-81 متر مربع-بلوک A</t>
  </si>
  <si>
    <t>طبقه 2-واحد شمال غربی-76 متر مربع-بلوک A</t>
  </si>
  <si>
    <t>طبقه 5-واحد جنوب شرقی-78 متر مربع-بلوک B</t>
  </si>
  <si>
    <t>طبقه 10-واحد شمال غربی-76 متر مربع-بلوک A</t>
  </si>
  <si>
    <t>طبقه 10-واحد شمال غربی-82 متر مربع-بلوک B</t>
  </si>
  <si>
    <t>طبقه 2-واحد جنوب غربی-77 متر مربع-بلوک B</t>
  </si>
  <si>
    <t>طبقه 1-واحد شمال غربی-76 متر مربع-بلوک A</t>
  </si>
  <si>
    <t>طبقه 6-واحد شمال غربی-76 متر مربع-بلوک A</t>
  </si>
  <si>
    <t>طبقه 6-واحد جنوب غربی-77 متر مربع-بلوک B</t>
  </si>
  <si>
    <t>طبقه 8-واحد شمال شرقی-77 متر مربع-بلوک A</t>
  </si>
  <si>
    <t>طبقه 8-واحد جنوب شرقی-90 متر مربع-بلوک A</t>
  </si>
  <si>
    <t>طبقه 1-واحد جنوب شرقی-78 متر مربع-بلوک B</t>
  </si>
  <si>
    <t>طبقه 4-واحد شمال غربی-76 متر مربع-بلوک A</t>
  </si>
  <si>
    <t>طبقه 2-واحد جنوبی-90 متر مربع-بلوک A</t>
  </si>
  <si>
    <t>طبقه 3-واحد شمال شرقی-85 متر مربع-بلوک B</t>
  </si>
  <si>
    <t>طبقه 3-واحد شمال غربی-76 متر مربع-بلوک A</t>
  </si>
  <si>
    <t>طبقه 1-واحد شمال شرقی-82 متر مربع-بلوک B</t>
  </si>
  <si>
    <t>طبقه 8-واحد شمال شرقی-85 متر مربع-بلوک B</t>
  </si>
  <si>
    <t>طبقه 7-واحد جنوب غربی-81 متر مربع-بلوک A</t>
  </si>
  <si>
    <t>طبقه 4-واحد جنوب غربی-77 متر مربع-بلوک B</t>
  </si>
  <si>
    <t>طبقه 9-واحد شمال شرقی-85 متر مربع-بلوک B</t>
  </si>
  <si>
    <t>طبقه 4-واحد جنوب غربی-81 متر مربع-بلوک A</t>
  </si>
  <si>
    <t>طبقه 10-واحد شمال شرقی-85 متر مربع-بلوک B</t>
  </si>
  <si>
    <t>طبقه 7-واحد شمال شرقی-77 متر مربع-بلوک A</t>
  </si>
  <si>
    <t>طبقه 9-واحد شمالی -93 متر مربع-بلوک B</t>
  </si>
  <si>
    <t>طبقه 9-واحد جنوبی-90 متر مربع-بلوک A</t>
  </si>
  <si>
    <t>طبقه 5-واحد شمال شرقی-77 متر مربع-بلوک A</t>
  </si>
  <si>
    <t>طبقه 10-واحد جنوبی-90 متر مربع-بلوک A</t>
  </si>
  <si>
    <t>طبقه 5-واحد شمال شرقی-85 متر مربع-بلوک B</t>
  </si>
  <si>
    <t>طبقه 7-واحد جنوب شرقی-78 متر مربع-بلوک B</t>
  </si>
  <si>
    <t>طبقه 10-واحد جنوب غربی-77 متر مربع-بلوک B</t>
  </si>
  <si>
    <t>طبقه 4-واحد جنوب شرقی-90 متر مربع-بلوک A</t>
  </si>
  <si>
    <t>طبقه 4-واحد جنوبی-90 متر مربع-بلوک A</t>
  </si>
  <si>
    <t>طبقه 8-واحد جنوب غربی-77 متر مربع-بلوک B</t>
  </si>
  <si>
    <t>طبقه 7-واحد جنوب غربی-77 متر مربع-بلوک B</t>
  </si>
  <si>
    <t>طبقه 4-واحد شمال شرقی-85 متر مربع-بلوک B</t>
  </si>
  <si>
    <t>طبقه 5-واحد شمال غربی-82 متر مربع-بلوک B</t>
  </si>
  <si>
    <t>طبقه 9-واحد جنوب غربی-77 متر مربع-بلوک B</t>
  </si>
  <si>
    <t>طبقه 8-واحد جنوب شرقی-78 متر مربع-بلوک B</t>
  </si>
  <si>
    <t>طبقه 7-واحد شمال شرقی-85 متر مربع-بلوک B</t>
  </si>
  <si>
    <t>طبقه 3-واحد جنوب غربی-81 متر مربع-بلوک A</t>
  </si>
  <si>
    <t>طبقه 3-واحد جنوبی-90 متر مربع-بلوک A</t>
  </si>
  <si>
    <t>طبقه 1-واحد شمال غربی-82 متر مربع-بلوک B</t>
  </si>
  <si>
    <t>طبقه 3-واحد جنوب شرقی-78 متر مربع-بلوک B</t>
  </si>
  <si>
    <t>طبقه 6-واحد جنوب شرقی-78 متر مربع-بلوک B</t>
  </si>
  <si>
    <t>طبقه 8-واحد جنوب غربی-81 متر مربع-بلوک A</t>
  </si>
  <si>
    <t>طبقه 6-واحد شمال غربی-82 متر مربع-بلوک B</t>
  </si>
  <si>
    <t>طبقه 8-واحد شمالی -93 متر مربع-بلوک B</t>
  </si>
  <si>
    <t>طبقه 8-واحد جنوبی-90 متر مربع-بلوک A</t>
  </si>
  <si>
    <t>طبقه 9-واحد جنوب شرقی-78 متر مربع-بلوک B</t>
  </si>
  <si>
    <t>طبقه 10-واحد جنوب شرقی-90 متر مربع-بلوک A</t>
  </si>
  <si>
    <t>طبقه 3-واحد جنوب شرقی-90 متر مربع-بلوک A</t>
  </si>
  <si>
    <t>طبقه 1-واحد شمالی -76متر مربع-بلوک B</t>
  </si>
  <si>
    <t>طبقه 7-واحد شمالی -93 متر مربع-بلوک B</t>
  </si>
  <si>
    <t>طبقه 5-واحد جنوب شرقی-90 متر مربع-بلوک A</t>
  </si>
  <si>
    <t>طبقه 4-واحد جنوب شرقی-78 متر مربع-بلوک B</t>
  </si>
  <si>
    <t>طبقه 4-واحد شمال شرقی-77 متر مربع-بلوک A</t>
  </si>
  <si>
    <t>طبقه 1-واحد شمال شرقی-77 متر مربع-بلوک A</t>
  </si>
  <si>
    <t>طبقه 2-واحد شمال شرقی-77 متر مربع-بلوک A</t>
  </si>
  <si>
    <t>طبقه 9-واحد جنوب غربی-81 متر مربع-بلوک A</t>
  </si>
  <si>
    <t>طبقه 6-واحد شمالی -93 متر مربع-بلوک B</t>
  </si>
  <si>
    <t>طبقه 9-واحد جنوب شرقی-90 متر مربع-بلوک A</t>
  </si>
  <si>
    <t>طبقه 4-واحد شمال غربی-82 متر مربع-بلوک B</t>
  </si>
  <si>
    <t>طبقه 8-واحد شمال غربی-76 متر مربع-بلوک A</t>
  </si>
  <si>
    <t>طبقه 6-واحد جنوبی-90 متر مربع-بلوک A</t>
  </si>
  <si>
    <t>طبقه 8-واحد شمال غربی-82 متر مربع-بلوک B</t>
  </si>
  <si>
    <t>مبلغ قابل پرداخت 
اضافه متراژ</t>
  </si>
  <si>
    <t xml:space="preserve"> مبلغ تمام 
شده اولیه</t>
  </si>
  <si>
    <t>احیای انشعابات</t>
  </si>
  <si>
    <t>خرید انشعابات</t>
  </si>
  <si>
    <t xml:space="preserve"> پرداختی عضو</t>
  </si>
  <si>
    <t>مجموع پرداختی</t>
  </si>
  <si>
    <t>کل پرداختی تا تاریخ 1392/6/30</t>
  </si>
  <si>
    <t>مبلغ پرداخت شده 
اضافه متراژ تا 1392/6/30</t>
  </si>
  <si>
    <t>وام هیات امنا</t>
  </si>
  <si>
    <t>جمع بدهی انشعابات و قبل</t>
  </si>
  <si>
    <t>خالص بدهی</t>
  </si>
  <si>
    <t>طبقه 3-واحد شمالی -93 متر مربع-بلوک B</t>
  </si>
  <si>
    <t>طبقه 2-واحد شمالی -93 متر مربع-بلوک B</t>
  </si>
  <si>
    <t>طبقه 3-واحد جنوب غربی-77 متر مربع-بلوک B</t>
  </si>
  <si>
    <t>طبقه 5-واحد جنوبی -90 متر مربع-بلوک A</t>
  </si>
  <si>
    <t>قهرمانی</t>
  </si>
  <si>
    <t xml:space="preserve">عبدالمجید </t>
  </si>
  <si>
    <t>طبقه 11-واحد جنوب شرقی-118 متر مربع-بلوک A</t>
  </si>
  <si>
    <t>طبقه 11-واحد شمال شرقی-111 متر مربع-بلوک A</t>
  </si>
  <si>
    <t>طبقه 11-واحد جنوب غربی-113 متر مربع-بلوک A</t>
  </si>
  <si>
    <t>طبقه11-واحد جنوب شرقی-120 متر مربع-بلوک B</t>
  </si>
  <si>
    <t>طبقه 11-واحد شمال شرقی-108 متر مربع-بلوک B</t>
  </si>
  <si>
    <t>طبقه 11-واحد شمال غربی-115 متر مربع-بلوک B</t>
  </si>
  <si>
    <t>بهنام فرد</t>
  </si>
  <si>
    <t>حسین</t>
  </si>
  <si>
    <t>چیذری</t>
  </si>
  <si>
    <t>محمد</t>
  </si>
  <si>
    <t>طبقه 2-واحد جنوب شرقی-78 متر مربع-بلوک B</t>
  </si>
  <si>
    <t>پرداختی بابت جابجایی</t>
  </si>
  <si>
    <t>اویسی</t>
  </si>
  <si>
    <t>حسنی</t>
  </si>
  <si>
    <t>مجید</t>
  </si>
  <si>
    <t>طبقه 10-واحد جنوب شرقی-78 متر مربع-بلوک B</t>
  </si>
  <si>
    <t>مازاد قیمت تمام شده تا پایان قرارداد</t>
  </si>
  <si>
    <t>زیبا</t>
  </si>
  <si>
    <t>طبقه 1-واحد جنوب شرقی-79 متر مربع-بلوک A</t>
  </si>
  <si>
    <r>
      <t>هزینه 
خرید زمین</t>
    </r>
    <r>
      <rPr>
        <b/>
        <sz val="11"/>
        <color rgb="FF0000FF"/>
        <rFont val="B Nazanin"/>
        <charset val="178"/>
      </rPr>
      <t>94</t>
    </r>
  </si>
  <si>
    <r>
      <t xml:space="preserve">خالص بدهی </t>
    </r>
    <r>
      <rPr>
        <b/>
        <sz val="11"/>
        <color rgb="FF0000FF"/>
        <rFont val="B Nazanin"/>
        <charset val="178"/>
      </rPr>
      <t>94</t>
    </r>
  </si>
  <si>
    <r>
      <rPr>
        <b/>
        <sz val="11"/>
        <color rgb="FF0000FF"/>
        <rFont val="B Nazanin"/>
        <charset val="178"/>
      </rPr>
      <t>مانده</t>
    </r>
    <r>
      <rPr>
        <b/>
        <sz val="11"/>
        <color indexed="16"/>
        <rFont val="B Nazanin"/>
        <charset val="178"/>
      </rPr>
      <t xml:space="preserve"> خرید انشعابات </t>
    </r>
    <r>
      <rPr>
        <b/>
        <sz val="11"/>
        <color rgb="FF0000FF"/>
        <rFont val="B Nazanin"/>
        <charset val="178"/>
      </rPr>
      <t>94</t>
    </r>
  </si>
  <si>
    <t>پرداختی بدهی زمین و مانده انشعاب</t>
  </si>
  <si>
    <t>پرداختی مازاد قیمت تمام شده</t>
  </si>
  <si>
    <t xml:space="preserve">مجموع </t>
  </si>
  <si>
    <t>طبقه 1-واحد جنوب غربی-79 متر مربع-بلوک A</t>
  </si>
  <si>
    <t>کل بدهی</t>
  </si>
  <si>
    <t>مبلغ وام</t>
  </si>
  <si>
    <t>آنی</t>
  </si>
  <si>
    <t>انصراف</t>
  </si>
  <si>
    <t>مجموع بدهی
10/8/95</t>
  </si>
</sst>
</file>

<file path=xl/styles.xml><?xml version="1.0" encoding="utf-8"?>
<styleSheet xmlns="http://schemas.openxmlformats.org/spreadsheetml/2006/main">
  <numFmts count="4">
    <numFmt numFmtId="41" formatCode="_-* #,##0_-;_-* #,##0\-;_-* &quot;-&quot;_-;_-@_-"/>
    <numFmt numFmtId="164" formatCode="[$-409]d\-mmm\-yy;@"/>
    <numFmt numFmtId="165" formatCode="dd/mm/yy;@"/>
    <numFmt numFmtId="166" formatCode="yy/mm/dd;@"/>
  </numFmts>
  <fonts count="26">
    <font>
      <sz val="11"/>
      <color theme="1"/>
      <name val="Calibri"/>
      <family val="2"/>
    </font>
    <font>
      <b/>
      <sz val="11"/>
      <color indexed="16"/>
      <name val="Calibri"/>
      <family val="2"/>
    </font>
    <font>
      <b/>
      <sz val="11"/>
      <color indexed="16"/>
      <name val="B Nazanin"/>
      <charset val="178"/>
    </font>
    <font>
      <sz val="11"/>
      <color indexed="8"/>
      <name val="B Nazanin"/>
      <charset val="178"/>
    </font>
    <font>
      <sz val="11"/>
      <color indexed="8"/>
      <name val="B Traffic"/>
      <charset val="178"/>
    </font>
    <font>
      <sz val="8"/>
      <name val="Calibri"/>
      <family val="2"/>
    </font>
    <font>
      <b/>
      <sz val="11"/>
      <color indexed="12"/>
      <name val="Calibri"/>
      <family val="2"/>
    </font>
    <font>
      <b/>
      <sz val="11"/>
      <color indexed="16"/>
      <name val="Calibri"/>
      <family val="2"/>
    </font>
    <font>
      <b/>
      <sz val="11"/>
      <color indexed="58"/>
      <name val="Calibri"/>
      <family val="2"/>
    </font>
    <font>
      <b/>
      <sz val="11"/>
      <color indexed="58"/>
      <name val="B Traffic"/>
      <charset val="178"/>
    </font>
    <font>
      <sz val="11"/>
      <color rgb="FF0000FF"/>
      <name val="Calibri"/>
      <family val="2"/>
    </font>
    <font>
      <b/>
      <sz val="11"/>
      <name val="Calibri"/>
      <family val="2"/>
    </font>
    <font>
      <sz val="12"/>
      <color rgb="FFC00000"/>
      <name val="B Traffic"/>
      <charset val="178"/>
    </font>
    <font>
      <sz val="11"/>
      <color rgb="FFFF0000"/>
      <name val="B Traffic"/>
      <charset val="178"/>
    </font>
    <font>
      <b/>
      <sz val="11"/>
      <color rgb="FFFF0000"/>
      <name val="Calibri"/>
      <family val="2"/>
    </font>
    <font>
      <b/>
      <sz val="13"/>
      <color indexed="16"/>
      <name val="B Nazanin"/>
      <charset val="178"/>
    </font>
    <font>
      <b/>
      <sz val="13"/>
      <color rgb="FF0000FF"/>
      <name val="B Nazanin"/>
      <charset val="178"/>
    </font>
    <font>
      <b/>
      <sz val="11"/>
      <color rgb="FF0000FF"/>
      <name val="B Nazanin"/>
      <charset val="178"/>
    </font>
    <font>
      <sz val="13"/>
      <color theme="1"/>
      <name val="B Nazanin"/>
      <charset val="178"/>
    </font>
    <font>
      <b/>
      <sz val="11"/>
      <color rgb="FF990000"/>
      <name val="Times New Roman"/>
      <family val="1"/>
    </font>
    <font>
      <b/>
      <sz val="11"/>
      <color rgb="FF0000FF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8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F5FE"/>
        <bgColor indexed="64"/>
      </patternFill>
    </fill>
    <fill>
      <patternFill patternType="solid">
        <fgColor rgb="FFCC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/>
    </xf>
    <xf numFmtId="0" fontId="4" fillId="0" borderId="0" xfId="0" applyFont="1"/>
    <xf numFmtId="0" fontId="4" fillId="3" borderId="0" xfId="0" applyNumberFormat="1" applyFont="1" applyFill="1" applyAlignment="1">
      <alignment horizontal="center"/>
    </xf>
    <xf numFmtId="0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4" fillId="4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right"/>
    </xf>
    <xf numFmtId="1" fontId="4" fillId="5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3" fontId="4" fillId="6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7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 wrapText="1"/>
    </xf>
    <xf numFmtId="3" fontId="4" fillId="7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165" fontId="6" fillId="8" borderId="0" xfId="0" applyNumberFormat="1" applyFont="1" applyFill="1" applyAlignment="1">
      <alignment horizontal="center"/>
    </xf>
    <xf numFmtId="3" fontId="6" fillId="8" borderId="0" xfId="0" applyNumberFormat="1" applyFont="1" applyFill="1" applyAlignment="1">
      <alignment horizontal="center"/>
    </xf>
    <xf numFmtId="165" fontId="4" fillId="8" borderId="0" xfId="0" applyNumberFormat="1" applyFont="1" applyFill="1" applyAlignment="1">
      <alignment horizontal="center"/>
    </xf>
    <xf numFmtId="1" fontId="4" fillId="10" borderId="0" xfId="0" applyNumberFormat="1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1" fontId="12" fillId="9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3" fontId="4" fillId="11" borderId="0" xfId="0" applyNumberFormat="1" applyFont="1" applyFill="1" applyAlignment="1">
      <alignment horizontal="center"/>
    </xf>
    <xf numFmtId="165" fontId="6" fillId="11" borderId="0" xfId="0" applyNumberFormat="1" applyFont="1" applyFill="1" applyAlignment="1">
      <alignment horizontal="center"/>
    </xf>
    <xf numFmtId="3" fontId="6" fillId="11" borderId="0" xfId="0" applyNumberFormat="1" applyFont="1" applyFill="1" applyAlignment="1">
      <alignment horizontal="center"/>
    </xf>
    <xf numFmtId="165" fontId="10" fillId="11" borderId="0" xfId="0" applyNumberFormat="1" applyFont="1" applyFill="1" applyAlignment="1">
      <alignment horizontal="center"/>
    </xf>
    <xf numFmtId="165" fontId="6" fillId="6" borderId="0" xfId="0" applyNumberFormat="1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165" fontId="10" fillId="6" borderId="0" xfId="0" applyNumberFormat="1" applyFont="1" applyFill="1" applyAlignment="1">
      <alignment horizontal="center"/>
    </xf>
    <xf numFmtId="165" fontId="0" fillId="11" borderId="0" xfId="0" applyNumberForma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165" fontId="14" fillId="0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3" fontId="4" fillId="7" borderId="0" xfId="0" applyNumberFormat="1" applyFont="1" applyFill="1" applyAlignment="1">
      <alignment horizontal="center"/>
    </xf>
    <xf numFmtId="1" fontId="4" fillId="7" borderId="0" xfId="0" applyNumberFormat="1" applyFont="1" applyFill="1" applyAlignment="1">
      <alignment horizontal="center"/>
    </xf>
    <xf numFmtId="0" fontId="4" fillId="7" borderId="0" xfId="0" applyNumberFormat="1" applyFont="1" applyFill="1" applyAlignment="1">
      <alignment horizontal="center"/>
    </xf>
    <xf numFmtId="165" fontId="0" fillId="7" borderId="0" xfId="0" applyNumberFormat="1" applyFill="1" applyAlignment="1">
      <alignment horizontal="center"/>
    </xf>
    <xf numFmtId="165" fontId="6" fillId="7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3" fontId="6" fillId="7" borderId="0" xfId="0" applyNumberFormat="1" applyFont="1" applyFill="1" applyAlignment="1">
      <alignment horizontal="center"/>
    </xf>
    <xf numFmtId="165" fontId="8" fillId="7" borderId="0" xfId="0" applyNumberFormat="1" applyFont="1" applyFill="1" applyAlignment="1">
      <alignment horizontal="center"/>
    </xf>
    <xf numFmtId="0" fontId="4" fillId="7" borderId="0" xfId="0" applyNumberFormat="1" applyFont="1" applyFill="1"/>
    <xf numFmtId="0" fontId="4" fillId="7" borderId="0" xfId="0" applyFont="1" applyFill="1"/>
    <xf numFmtId="0" fontId="0" fillId="7" borderId="0" xfId="0" applyFill="1"/>
    <xf numFmtId="1" fontId="12" fillId="7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6" fillId="12" borderId="0" xfId="0" applyFont="1" applyFill="1" applyAlignment="1">
      <alignment horizontal="right"/>
    </xf>
    <xf numFmtId="3" fontId="17" fillId="0" borderId="0" xfId="0" applyNumberFormat="1" applyFont="1" applyAlignment="1">
      <alignment horizontal="center"/>
    </xf>
    <xf numFmtId="0" fontId="18" fillId="0" borderId="0" xfId="0" applyFont="1"/>
    <xf numFmtId="0" fontId="0" fillId="0" borderId="0" xfId="0" applyFont="1"/>
    <xf numFmtId="0" fontId="2" fillId="2" borderId="0" xfId="0" applyFont="1" applyFill="1" applyAlignment="1">
      <alignment horizontal="center" wrapText="1"/>
    </xf>
    <xf numFmtId="3" fontId="19" fillId="0" borderId="0" xfId="0" applyNumberFormat="1" applyFont="1" applyAlignment="1">
      <alignment horizontal="right"/>
    </xf>
    <xf numFmtId="3" fontId="19" fillId="7" borderId="0" xfId="0" applyNumberFormat="1" applyFont="1" applyFill="1" applyAlignment="1">
      <alignment horizontal="right"/>
    </xf>
    <xf numFmtId="3" fontId="20" fillId="0" borderId="0" xfId="0" applyNumberFormat="1" applyFont="1"/>
    <xf numFmtId="3" fontId="21" fillId="0" borderId="0" xfId="0" applyNumberFormat="1" applyFont="1"/>
    <xf numFmtId="41" fontId="22" fillId="13" borderId="0" xfId="0" applyNumberFormat="1" applyFont="1" applyFill="1" applyBorder="1"/>
    <xf numFmtId="3" fontId="19" fillId="14" borderId="0" xfId="0" applyNumberFormat="1" applyFont="1" applyFill="1" applyAlignment="1">
      <alignment horizontal="right"/>
    </xf>
    <xf numFmtId="41" fontId="22" fillId="15" borderId="0" xfId="0" applyNumberFormat="1" applyFont="1" applyFill="1" applyBorder="1"/>
    <xf numFmtId="3" fontId="23" fillId="0" borderId="0" xfId="0" applyNumberFormat="1" applyFont="1"/>
    <xf numFmtId="0" fontId="2" fillId="16" borderId="0" xfId="0" applyFont="1" applyFill="1" applyAlignment="1">
      <alignment horizontal="center" wrapText="1"/>
    </xf>
    <xf numFmtId="3" fontId="23" fillId="16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FF0066"/>
      <color rgb="FF990000"/>
      <color rgb="FF0000FF"/>
      <color rgb="FFCCFF99"/>
      <color rgb="FF00FFFF"/>
      <color rgb="FFCEF5FE"/>
      <color rgb="FF8000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R99"/>
  <sheetViews>
    <sheetView rightToLeft="1" zoomScale="90" zoomScaleNormal="90" workbookViewId="0">
      <pane xSplit="6" ySplit="1" topLeftCell="U31" activePane="bottomRight" state="frozen"/>
      <selection pane="topRight" activeCell="G1" sqref="G1"/>
      <selection pane="bottomLeft" activeCell="A3" sqref="A3"/>
      <selection pane="bottomRight" activeCell="AD58" sqref="AB58:AD58"/>
    </sheetView>
  </sheetViews>
  <sheetFormatPr defaultRowHeight="22.5"/>
  <cols>
    <col min="1" max="1" width="11.140625" bestFit="1" customWidth="1"/>
    <col min="2" max="2" width="19.28515625" style="7" bestFit="1" customWidth="1"/>
    <col min="3" max="3" width="14.7109375" style="7" bestFit="1" customWidth="1"/>
    <col min="4" max="4" width="18.140625" style="7" customWidth="1"/>
    <col min="5" max="5" width="14.5703125" style="8" customWidth="1"/>
    <col min="6" max="6" width="12.7109375" style="8" customWidth="1"/>
    <col min="7" max="7" width="11" style="10" bestFit="1" customWidth="1"/>
    <col min="8" max="8" width="9.140625" style="10" customWidth="1"/>
    <col min="9" max="9" width="10.42578125" style="17" bestFit="1" customWidth="1"/>
    <col min="10" max="10" width="11" style="10" bestFit="1" customWidth="1"/>
    <col min="11" max="11" width="9.140625" style="10" customWidth="1"/>
    <col min="12" max="12" width="10.42578125" style="17" bestFit="1" customWidth="1"/>
    <col min="13" max="13" width="11" style="10" bestFit="1" customWidth="1"/>
    <col min="14" max="14" width="9.140625" style="10" customWidth="1"/>
    <col min="15" max="15" width="18.42578125" style="17" bestFit="1" customWidth="1"/>
    <col min="16" max="16" width="11.85546875" style="10" bestFit="1" customWidth="1"/>
    <col min="17" max="17" width="9.140625" style="10" customWidth="1"/>
    <col min="18" max="18" width="10.42578125" style="17" bestFit="1" customWidth="1"/>
    <col min="19" max="19" width="11" style="10" bestFit="1" customWidth="1"/>
    <col min="20" max="20" width="9.140625" style="10" customWidth="1"/>
    <col min="21" max="21" width="9.85546875" style="17" bestFit="1" customWidth="1"/>
    <col min="22" max="22" width="11" style="10" bestFit="1" customWidth="1"/>
    <col min="23" max="23" width="9.140625" style="10" customWidth="1"/>
    <col min="24" max="24" width="9.7109375" style="17" bestFit="1" customWidth="1"/>
    <col min="25" max="25" width="11.85546875" style="10" bestFit="1" customWidth="1"/>
    <col min="26" max="26" width="9.140625" style="10" customWidth="1"/>
    <col min="27" max="27" width="9.7109375" style="17" bestFit="1" customWidth="1"/>
    <col min="28" max="28" width="11.85546875" style="10" bestFit="1" customWidth="1"/>
    <col min="29" max="29" width="9.140625" style="10" customWidth="1"/>
    <col min="30" max="30" width="9.7109375" style="17" bestFit="1" customWidth="1"/>
    <col min="31" max="31" width="12.85546875" style="10" customWidth="1"/>
    <col min="32" max="32" width="9.140625" style="17" customWidth="1"/>
    <col min="33" max="33" width="9.7109375" style="28" bestFit="1" customWidth="1"/>
    <col min="34" max="34" width="11" style="10" bestFit="1" customWidth="1"/>
    <col min="35" max="35" width="9.140625" style="17" customWidth="1"/>
    <col min="36" max="36" width="9.7109375" style="29" bestFit="1" customWidth="1"/>
    <col min="37" max="37" width="11.85546875" style="10" customWidth="1"/>
    <col min="38" max="38" width="10.140625" style="17" bestFit="1" customWidth="1"/>
    <col min="39" max="39" width="9.7109375" style="29" bestFit="1" customWidth="1"/>
    <col min="40" max="40" width="12.140625" style="10" bestFit="1" customWidth="1"/>
    <col min="41" max="41" width="10.140625" style="17" bestFit="1" customWidth="1"/>
    <col min="42" max="42" width="9.7109375" style="29" bestFit="1" customWidth="1"/>
    <col min="43" max="43" width="10.85546875" style="10" bestFit="1" customWidth="1"/>
    <col min="44" max="44" width="10.140625" style="17" bestFit="1" customWidth="1"/>
    <col min="45" max="45" width="10.5703125" style="29" customWidth="1"/>
    <col min="46" max="46" width="12.140625" style="10" bestFit="1" customWidth="1"/>
    <col min="47" max="47" width="10.140625" style="17" bestFit="1" customWidth="1"/>
    <col min="48" max="48" width="9.7109375" style="29" bestFit="1" customWidth="1"/>
    <col min="49" max="49" width="12.140625" style="10" bestFit="1" customWidth="1"/>
    <col min="50" max="50" width="10.140625" style="29" bestFit="1" customWidth="1"/>
    <col min="51" max="51" width="9.7109375" style="29" bestFit="1" customWidth="1"/>
    <col min="52" max="52" width="11.85546875" style="10" bestFit="1" customWidth="1"/>
    <col min="53" max="53" width="10.140625" style="29" bestFit="1" customWidth="1"/>
    <col min="54" max="54" width="9.7109375" style="29" bestFit="1" customWidth="1"/>
    <col min="55" max="55" width="12.140625" style="10" bestFit="1" customWidth="1"/>
    <col min="56" max="56" width="10.140625" style="29" bestFit="1" customWidth="1"/>
    <col min="57" max="57" width="9.7109375" style="29" bestFit="1" customWidth="1"/>
    <col min="58" max="58" width="12.5703125" style="29" customWidth="1"/>
    <col min="59" max="59" width="10.140625" style="29" bestFit="1" customWidth="1"/>
    <col min="60" max="60" width="9.7109375" style="29" bestFit="1" customWidth="1"/>
    <col min="61" max="61" width="11" style="29" bestFit="1" customWidth="1"/>
    <col min="62" max="62" width="10.140625" style="29" bestFit="1" customWidth="1"/>
    <col min="63" max="63" width="10.42578125" style="29" customWidth="1"/>
    <col min="64" max="64" width="12.140625" style="29" bestFit="1" customWidth="1"/>
    <col min="65" max="65" width="10.140625" style="29" bestFit="1" customWidth="1"/>
    <col min="66" max="66" width="9.7109375" style="29" customWidth="1"/>
    <col min="67" max="67" width="13.7109375" style="29" bestFit="1" customWidth="1"/>
    <col min="68" max="68" width="10.140625" style="29" bestFit="1" customWidth="1"/>
    <col min="69" max="69" width="9.7109375" style="29" bestFit="1" customWidth="1"/>
    <col min="70" max="70" width="13.42578125" style="48" bestFit="1" customWidth="1"/>
    <col min="71" max="71" width="10.140625" style="29" bestFit="1" customWidth="1"/>
    <col min="72" max="72" width="11.7109375" style="29" customWidth="1"/>
    <col min="73" max="73" width="13.7109375" style="29" bestFit="1" customWidth="1"/>
    <col min="74" max="74" width="10.140625" style="29" bestFit="1" customWidth="1"/>
    <col min="75" max="75" width="9.85546875" style="29" customWidth="1"/>
    <col min="76" max="76" width="14.85546875" style="29" bestFit="1" customWidth="1"/>
    <col min="77" max="77" width="10.140625" style="29" bestFit="1" customWidth="1"/>
    <col min="78" max="78" width="9.7109375" style="29" bestFit="1" customWidth="1"/>
    <col min="79" max="79" width="13.85546875" style="29" bestFit="1" customWidth="1"/>
    <col min="80" max="80" width="10.140625" style="29" bestFit="1" customWidth="1"/>
    <col min="81" max="81" width="7.42578125" style="29" bestFit="1" customWidth="1"/>
    <col min="82" max="82" width="15" style="29" bestFit="1" customWidth="1"/>
    <col min="83" max="83" width="10.140625" style="29" bestFit="1" customWidth="1"/>
    <col min="84" max="84" width="7.42578125" style="29" bestFit="1" customWidth="1"/>
    <col min="85" max="85" width="15.140625" style="29" bestFit="1" customWidth="1"/>
    <col min="86" max="86" width="10.140625" style="29" bestFit="1" customWidth="1"/>
    <col min="87" max="87" width="7.42578125" style="17" bestFit="1" customWidth="1"/>
    <col min="88" max="88" width="9.140625" style="30" customWidth="1"/>
    <col min="89" max="89" width="14.5703125" style="29" customWidth="1"/>
    <col min="90" max="97" width="9" style="8" customWidth="1"/>
    <col min="98" max="174" width="9" style="4" customWidth="1"/>
  </cols>
  <sheetData>
    <row r="1" spans="1:174" s="2" customFormat="1" ht="19.5">
      <c r="A1" s="1" t="s">
        <v>36</v>
      </c>
      <c r="B1" s="14" t="s">
        <v>0</v>
      </c>
      <c r="C1" s="14" t="s">
        <v>1</v>
      </c>
      <c r="D1" s="22" t="s">
        <v>37</v>
      </c>
      <c r="E1" s="13" t="s">
        <v>30</v>
      </c>
      <c r="F1" s="3" t="s">
        <v>38</v>
      </c>
      <c r="G1" s="23" t="s">
        <v>2</v>
      </c>
      <c r="H1" s="23" t="s">
        <v>39</v>
      </c>
      <c r="I1" s="16" t="s">
        <v>15</v>
      </c>
      <c r="J1" s="23" t="s">
        <v>3</v>
      </c>
      <c r="K1" s="23" t="s">
        <v>40</v>
      </c>
      <c r="L1" s="16" t="s">
        <v>20</v>
      </c>
      <c r="M1" s="23" t="s">
        <v>4</v>
      </c>
      <c r="N1" s="23" t="s">
        <v>41</v>
      </c>
      <c r="O1" s="16" t="s">
        <v>19</v>
      </c>
      <c r="P1" s="23" t="s">
        <v>219</v>
      </c>
      <c r="Q1" s="23" t="s">
        <v>42</v>
      </c>
      <c r="R1" s="16" t="s">
        <v>18</v>
      </c>
      <c r="S1" s="23" t="s">
        <v>5</v>
      </c>
      <c r="T1" s="23" t="s">
        <v>43</v>
      </c>
      <c r="U1" s="16" t="s">
        <v>17</v>
      </c>
      <c r="V1" s="23" t="s">
        <v>6</v>
      </c>
      <c r="W1" s="23" t="s">
        <v>44</v>
      </c>
      <c r="X1" s="16" t="s">
        <v>16</v>
      </c>
      <c r="Y1" s="23" t="s">
        <v>7</v>
      </c>
      <c r="Z1" s="23" t="s">
        <v>45</v>
      </c>
      <c r="AA1" s="16" t="s">
        <v>21</v>
      </c>
      <c r="AB1" s="23" t="s">
        <v>8</v>
      </c>
      <c r="AC1" s="23" t="s">
        <v>46</v>
      </c>
      <c r="AD1" s="16" t="s">
        <v>22</v>
      </c>
      <c r="AE1" s="23" t="s">
        <v>9</v>
      </c>
      <c r="AF1" s="16" t="s">
        <v>47</v>
      </c>
      <c r="AG1" s="25" t="s">
        <v>23</v>
      </c>
      <c r="AH1" s="23" t="s">
        <v>10</v>
      </c>
      <c r="AI1" s="16" t="s">
        <v>48</v>
      </c>
      <c r="AJ1" s="26" t="s">
        <v>24</v>
      </c>
      <c r="AK1" s="23" t="s">
        <v>11</v>
      </c>
      <c r="AL1" s="16" t="s">
        <v>49</v>
      </c>
      <c r="AM1" s="26" t="s">
        <v>25</v>
      </c>
      <c r="AN1" s="23" t="s">
        <v>12</v>
      </c>
      <c r="AO1" s="16" t="s">
        <v>50</v>
      </c>
      <c r="AP1" s="26" t="s">
        <v>26</v>
      </c>
      <c r="AQ1" s="23" t="s">
        <v>222</v>
      </c>
      <c r="AR1" s="16" t="s">
        <v>51</v>
      </c>
      <c r="AS1" s="26" t="s">
        <v>27</v>
      </c>
      <c r="AT1" s="23" t="s">
        <v>13</v>
      </c>
      <c r="AU1" s="16" t="s">
        <v>52</v>
      </c>
      <c r="AV1" s="26" t="s">
        <v>28</v>
      </c>
      <c r="AW1" s="23" t="s">
        <v>14</v>
      </c>
      <c r="AX1" s="16" t="s">
        <v>160</v>
      </c>
      <c r="AY1" s="26" t="s">
        <v>29</v>
      </c>
      <c r="AZ1" s="23" t="s">
        <v>161</v>
      </c>
      <c r="BA1" s="16" t="s">
        <v>163</v>
      </c>
      <c r="BB1" s="26" t="s">
        <v>162</v>
      </c>
      <c r="BC1" s="23" t="s">
        <v>164</v>
      </c>
      <c r="BD1" s="16" t="s">
        <v>166</v>
      </c>
      <c r="BE1" s="26" t="s">
        <v>165</v>
      </c>
      <c r="BF1" s="23" t="s">
        <v>167</v>
      </c>
      <c r="BG1" s="16" t="s">
        <v>168</v>
      </c>
      <c r="BH1" s="26" t="s">
        <v>169</v>
      </c>
      <c r="BI1" s="23" t="s">
        <v>171</v>
      </c>
      <c r="BJ1" s="16" t="s">
        <v>172</v>
      </c>
      <c r="BK1" s="26" t="s">
        <v>170</v>
      </c>
      <c r="BL1" s="23" t="s">
        <v>174</v>
      </c>
      <c r="BM1" s="16" t="s">
        <v>175</v>
      </c>
      <c r="BN1" s="26" t="s">
        <v>173</v>
      </c>
      <c r="BO1" s="23" t="s">
        <v>176</v>
      </c>
      <c r="BP1" s="16" t="s">
        <v>178</v>
      </c>
      <c r="BQ1" s="26" t="s">
        <v>177</v>
      </c>
      <c r="BR1" s="45" t="s">
        <v>179</v>
      </c>
      <c r="BS1" s="16" t="s">
        <v>181</v>
      </c>
      <c r="BT1" s="26" t="s">
        <v>180</v>
      </c>
      <c r="BU1" s="23" t="s">
        <v>182</v>
      </c>
      <c r="BV1" s="16" t="s">
        <v>184</v>
      </c>
      <c r="BW1" s="26" t="s">
        <v>183</v>
      </c>
      <c r="BX1" s="23" t="s">
        <v>185</v>
      </c>
      <c r="BY1" s="16" t="s">
        <v>187</v>
      </c>
      <c r="BZ1" s="26" t="s">
        <v>186</v>
      </c>
      <c r="CA1" s="23" t="s">
        <v>190</v>
      </c>
      <c r="CB1" s="16" t="s">
        <v>192</v>
      </c>
      <c r="CC1" s="26" t="s">
        <v>191</v>
      </c>
      <c r="CD1" s="23" t="s">
        <v>196</v>
      </c>
      <c r="CE1" s="16" t="s">
        <v>195</v>
      </c>
      <c r="CF1" s="26" t="s">
        <v>193</v>
      </c>
      <c r="CG1" s="23" t="s">
        <v>197</v>
      </c>
      <c r="CH1" s="16" t="s">
        <v>198</v>
      </c>
      <c r="CI1" s="26" t="s">
        <v>194</v>
      </c>
      <c r="CJ1" s="26"/>
      <c r="CK1" s="26" t="s">
        <v>31</v>
      </c>
      <c r="CL1" s="8"/>
      <c r="CM1" s="8"/>
      <c r="CN1" s="8"/>
      <c r="CO1" s="8"/>
      <c r="CP1" s="8"/>
      <c r="CQ1" s="8"/>
      <c r="CR1" s="8"/>
      <c r="CS1" s="8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</row>
    <row r="2" spans="1:174" ht="18.75">
      <c r="A2" s="20">
        <v>1</v>
      </c>
      <c r="B2" s="15" t="s">
        <v>145</v>
      </c>
      <c r="C2" s="15" t="s">
        <v>146</v>
      </c>
      <c r="D2" s="9">
        <f t="shared" ref="D2:D33" si="0">G2+J2+M2+P2+S2+V2+Y2+AB2+AE2+AH2+AK2+AN2+AQ2+AT2+AW2+AZ2+BC2+BF2+BI2+BL2+BO2+BR2+BU2+BX2+CA2+CD2+CG2</f>
        <v>61000000</v>
      </c>
      <c r="E2" s="21">
        <f t="shared" ref="E2:E10" si="1">((H2*G2)+(K2*(J2+G2))+(N2*(M2+J2+G2))+(Q2*(P2+M2+J2+G2))+(T2*(S2+P2+M2+J2+G2))+(W2*(V2+S2+P2+M2+J2+G2))+(Z2*(Y2+V2+S2+P2+M2+J2+G2))+(AC2*(AB2+Y2+V2+S2+P2+M2+J2+G2))+(AF2*(AE2+AB2+Y2+V2+S2+P2+M2+J2+G2))+(AI2*(AH2+AE2+AB2+Y2+V2+S2+P2+M2+J2+G2))+(AL2*(AK2+AH2+AE2+AB2+Y2+V2+S2+P2+M2+J2+G2))+(AO2*(AN2+AK2+AH2+AE2+AB2+Y2+V2+S2+P2+M2+J2+G2))+(AR2*(AQ2+AN2+AK2+AH2+AE2+AB2+Y2+V2+S2+P2+M2+J2+G2))+(AU2*(AT2+AQ2+AN2+AK2+AH2+AE2+AB2+Y2+V2+S2+P2+M2+J2+G2))+AX2*(AW2+AT2+AQ2+AN2+AK2+AH2+AE2+AB2+Y2+V2+S2+P2+M2+J2+G2)+BA2*(AZ2+AW2+AT2+AQ2+AN2+AK2+AH2+AE2+AB2+Y2+V2+S2+P2+M2+J2+G2)+BD2*(BC2+AZ2+AW2+AT2+AQ2+AN2+AK2+AH2+AE2+AB2+Y2+V2+S2+P2+M2+J2+G2)+BG2*(BF2+BC2+AZ2+AW2+AT2+AQ2+AN2+AK2+AH2+AE2+AB2+Y2+V2+S2+P2+M2+J2+G2)+BJ2*(BI2+BF2+BC2+AZ2+AW2+AT2+AQ2+AN2+AK2+AH2+AE2+AB2+Y2+V2+S2+P2+M2+J2+G2)+BM2*(BL2+BI2+BF2+BC2+AZ2+AW2+AT2+AQ2+AN2+AK2+AH2+AE2+AB2+Y2+V2+S2+P2+M2+J2+G2)+BP2*(BO2+BL2+BI2+BF2+BC2+AZ2+AW2+AT2+AQ2+AN2+AK2+AH2+AE2+AB2+Y2+V2+S2+P2+M2+J2+G2))/1000000</f>
        <v>63505</v>
      </c>
      <c r="F2" s="5">
        <f t="shared" ref="F2:F33" si="2">RANK(E2,$E$2:$E$99,0)</f>
        <v>57</v>
      </c>
      <c r="G2" s="10">
        <v>10000000</v>
      </c>
      <c r="H2" s="10">
        <f t="shared" ref="H2:H33" si="3">IF(L2=0,$CK$2-I2,L2-I2)</f>
        <v>150</v>
      </c>
      <c r="I2" s="11">
        <v>32221</v>
      </c>
      <c r="J2" s="10">
        <v>1500000</v>
      </c>
      <c r="K2" s="10">
        <f t="shared" ref="K2:K33" si="4">IF(O2=0,$CK$2-L2,O2-L2)</f>
        <v>168</v>
      </c>
      <c r="L2" s="11">
        <v>32371</v>
      </c>
      <c r="M2" s="10">
        <v>500000</v>
      </c>
      <c r="N2" s="10">
        <f t="shared" ref="N2:N33" si="5">IF(R2=0,$CK$2-O2,R2-O2)</f>
        <v>767</v>
      </c>
      <c r="O2" s="11">
        <v>32539</v>
      </c>
      <c r="P2" s="10">
        <v>8000000</v>
      </c>
      <c r="Q2" s="10">
        <f t="shared" ref="Q2:Q33" si="6">IF(U2=0,$CK$2-R2,U2-R2)</f>
        <v>215</v>
      </c>
      <c r="R2" s="11">
        <v>33306</v>
      </c>
      <c r="S2" s="10">
        <v>10000000</v>
      </c>
      <c r="T2" s="10">
        <f t="shared" ref="T2:T37" si="7">IF(X2=0,$CK$2-U2,X2-U2)</f>
        <v>31</v>
      </c>
      <c r="U2" s="12">
        <v>33521</v>
      </c>
      <c r="V2" s="10">
        <v>7500000</v>
      </c>
      <c r="W2" s="10">
        <f t="shared" ref="W2:W9" si="8">IF(AA2=0,$CK$2-X2,AA2-X2)</f>
        <v>30</v>
      </c>
      <c r="X2" s="12">
        <v>33552</v>
      </c>
      <c r="Y2" s="10">
        <v>7500000</v>
      </c>
      <c r="Z2" s="10">
        <f t="shared" ref="Z2:Z9" si="9">IF(AD2=0,$CK$2-AA2,AD2-AA2)</f>
        <v>62</v>
      </c>
      <c r="AA2" s="12">
        <v>33582</v>
      </c>
      <c r="AB2" s="34">
        <v>16000000</v>
      </c>
      <c r="AC2" s="34">
        <f t="shared" ref="AC2:AC9" si="10">IF(AG2=0,$CK$2-AD2,AG2-AD2)</f>
        <v>684</v>
      </c>
      <c r="AD2" s="44">
        <v>33644</v>
      </c>
      <c r="AF2" s="10"/>
      <c r="AG2" s="12"/>
      <c r="AI2" s="10"/>
      <c r="AJ2" s="12"/>
      <c r="AL2" s="10"/>
      <c r="AM2" s="12"/>
      <c r="AO2" s="10"/>
      <c r="AP2" s="12"/>
      <c r="AR2" s="10"/>
      <c r="AS2" s="12"/>
      <c r="AU2" s="10"/>
      <c r="AV2" s="12"/>
      <c r="AX2" s="12"/>
      <c r="AY2" s="12"/>
      <c r="AZ2" s="24"/>
      <c r="BA2" s="12"/>
      <c r="BB2" s="12"/>
      <c r="BC2" s="24"/>
      <c r="BD2" s="12"/>
      <c r="BE2" s="12"/>
      <c r="BF2" s="24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46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0"/>
      <c r="CJ2" s="18"/>
      <c r="CK2" s="31">
        <v>34328</v>
      </c>
      <c r="CL2" s="27"/>
      <c r="CM2" s="19"/>
      <c r="CN2" s="19"/>
      <c r="CO2" s="19"/>
      <c r="CP2" s="19"/>
      <c r="CQ2" s="19"/>
      <c r="CR2" s="19"/>
      <c r="CS2" s="19"/>
      <c r="CT2" s="6"/>
      <c r="CU2" s="6"/>
      <c r="CV2" s="6"/>
      <c r="CW2" s="6"/>
      <c r="CX2" s="6"/>
      <c r="CY2" s="6"/>
      <c r="CZ2" s="6"/>
      <c r="DA2" s="6"/>
    </row>
    <row r="3" spans="1:174" ht="18.75">
      <c r="A3" s="20">
        <v>2</v>
      </c>
      <c r="B3" s="15" t="s">
        <v>56</v>
      </c>
      <c r="C3" s="15" t="s">
        <v>55</v>
      </c>
      <c r="D3" s="9">
        <f t="shared" si="0"/>
        <v>51200000</v>
      </c>
      <c r="E3" s="21">
        <f t="shared" si="1"/>
        <v>58784.9</v>
      </c>
      <c r="F3" s="5">
        <f t="shared" si="2"/>
        <v>74</v>
      </c>
      <c r="G3" s="10">
        <v>500000</v>
      </c>
      <c r="H3" s="10">
        <f t="shared" si="3"/>
        <v>44</v>
      </c>
      <c r="I3" s="11">
        <v>31404</v>
      </c>
      <c r="J3" s="10">
        <v>1000000</v>
      </c>
      <c r="K3" s="10">
        <f t="shared" si="4"/>
        <v>32</v>
      </c>
      <c r="L3" s="11">
        <v>31448</v>
      </c>
      <c r="M3" s="10">
        <v>1000000</v>
      </c>
      <c r="N3" s="10">
        <f t="shared" si="5"/>
        <v>55</v>
      </c>
      <c r="O3" s="11">
        <v>31480</v>
      </c>
      <c r="P3" s="10">
        <v>1000000</v>
      </c>
      <c r="Q3" s="10">
        <f t="shared" si="6"/>
        <v>362</v>
      </c>
      <c r="R3" s="11">
        <v>31535</v>
      </c>
      <c r="S3" s="10">
        <v>3500000</v>
      </c>
      <c r="T3" s="10">
        <f t="shared" si="7"/>
        <v>342</v>
      </c>
      <c r="U3" s="11">
        <v>31897</v>
      </c>
      <c r="V3" s="10">
        <v>1000000</v>
      </c>
      <c r="W3" s="10">
        <f t="shared" si="8"/>
        <v>552</v>
      </c>
      <c r="X3" s="11">
        <v>32239</v>
      </c>
      <c r="Y3" s="10">
        <v>7200000</v>
      </c>
      <c r="Z3" s="10">
        <f t="shared" si="9"/>
        <v>543</v>
      </c>
      <c r="AA3" s="33">
        <v>32791</v>
      </c>
      <c r="AB3" s="10">
        <v>10000000</v>
      </c>
      <c r="AC3" s="10">
        <f t="shared" si="10"/>
        <v>253</v>
      </c>
      <c r="AD3" s="33">
        <v>33334</v>
      </c>
      <c r="AE3" s="10">
        <v>10000000</v>
      </c>
      <c r="AF3" s="10">
        <f t="shared" ref="AF3:AF9" si="11">IF(AJ3=0,$CK$2-AG3,AJ3-AG3)</f>
        <v>106</v>
      </c>
      <c r="AG3" s="33">
        <v>33587</v>
      </c>
      <c r="AH3" s="53">
        <v>10000000</v>
      </c>
      <c r="AI3" s="53">
        <f t="shared" ref="AI3:AI9" si="12">IF(AM3=0,$CK$2-AJ3,AM3-AJ3)</f>
        <v>62</v>
      </c>
      <c r="AJ3" s="56">
        <v>33693</v>
      </c>
      <c r="AK3" s="10">
        <v>6000000</v>
      </c>
      <c r="AL3" s="10">
        <f t="shared" ref="AL3:AL9" si="13">IF(AP3=0,$CK$2-AM3,AP3-AM3)</f>
        <v>573</v>
      </c>
      <c r="AM3" s="33">
        <v>33755</v>
      </c>
      <c r="AO3" s="10"/>
      <c r="AP3" s="12"/>
      <c r="AR3" s="10"/>
      <c r="AS3" s="12"/>
      <c r="AU3" s="10"/>
      <c r="AV3" s="12"/>
      <c r="AX3" s="12"/>
      <c r="AY3" s="12"/>
      <c r="AZ3" s="24"/>
      <c r="BA3" s="12"/>
      <c r="BB3" s="12"/>
      <c r="BC3" s="24"/>
      <c r="BD3" s="12"/>
      <c r="BE3" s="12"/>
      <c r="BF3" s="24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46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0"/>
      <c r="CJ3" s="18"/>
      <c r="CK3" s="31">
        <v>34328</v>
      </c>
      <c r="CL3" s="19"/>
      <c r="CM3" s="19"/>
      <c r="CN3" s="19"/>
      <c r="CO3" s="19"/>
      <c r="CP3" s="19"/>
      <c r="CQ3" s="19"/>
      <c r="CR3" s="19"/>
      <c r="CS3" s="19"/>
      <c r="CT3" s="6"/>
      <c r="CU3" s="6"/>
      <c r="CV3" s="6"/>
      <c r="CW3" s="6"/>
      <c r="CX3" s="6"/>
      <c r="CY3" s="6"/>
      <c r="CZ3" s="6"/>
      <c r="DA3" s="6"/>
    </row>
    <row r="4" spans="1:174" ht="18.75">
      <c r="A4" s="20">
        <v>3</v>
      </c>
      <c r="B4" s="15" t="s">
        <v>64</v>
      </c>
      <c r="C4" s="15" t="s">
        <v>65</v>
      </c>
      <c r="D4" s="9">
        <f t="shared" si="0"/>
        <v>27000000</v>
      </c>
      <c r="E4" s="21">
        <f t="shared" si="1"/>
        <v>51001</v>
      </c>
      <c r="F4" s="5">
        <f t="shared" si="2"/>
        <v>86</v>
      </c>
      <c r="G4" s="10">
        <v>500000</v>
      </c>
      <c r="H4" s="10">
        <f t="shared" si="3"/>
        <v>50</v>
      </c>
      <c r="I4" s="11">
        <v>31401</v>
      </c>
      <c r="J4" s="10">
        <v>1000000</v>
      </c>
      <c r="K4" s="10">
        <f t="shared" si="4"/>
        <v>22</v>
      </c>
      <c r="L4" s="11">
        <v>31451</v>
      </c>
      <c r="M4" s="10">
        <v>1000000</v>
      </c>
      <c r="N4" s="10">
        <f t="shared" si="5"/>
        <v>34</v>
      </c>
      <c r="O4" s="11">
        <v>31473</v>
      </c>
      <c r="P4" s="10">
        <v>1000000</v>
      </c>
      <c r="Q4" s="10">
        <f t="shared" si="6"/>
        <v>342</v>
      </c>
      <c r="R4" s="11">
        <v>31507</v>
      </c>
      <c r="S4" s="10">
        <v>1500000</v>
      </c>
      <c r="T4" s="10">
        <f t="shared" si="7"/>
        <v>47</v>
      </c>
      <c r="U4" s="11">
        <v>31849</v>
      </c>
      <c r="V4" s="10">
        <v>2000000</v>
      </c>
      <c r="W4" s="10">
        <f t="shared" si="8"/>
        <v>62</v>
      </c>
      <c r="X4" s="11">
        <v>31896</v>
      </c>
      <c r="Y4" s="10">
        <v>1500000</v>
      </c>
      <c r="Z4" s="10">
        <f t="shared" si="9"/>
        <v>75</v>
      </c>
      <c r="AA4" s="11">
        <v>31958</v>
      </c>
      <c r="AB4" s="10">
        <v>1500000</v>
      </c>
      <c r="AC4" s="10">
        <f t="shared" si="10"/>
        <v>336</v>
      </c>
      <c r="AD4" s="11">
        <v>32033</v>
      </c>
      <c r="AE4" s="10">
        <v>1500000</v>
      </c>
      <c r="AF4" s="10">
        <f t="shared" si="11"/>
        <v>48</v>
      </c>
      <c r="AG4" s="12">
        <v>32369</v>
      </c>
      <c r="AH4" s="10">
        <v>500000</v>
      </c>
      <c r="AI4" s="10">
        <f t="shared" si="12"/>
        <v>29</v>
      </c>
      <c r="AJ4" s="12">
        <v>32417</v>
      </c>
      <c r="AK4" s="10">
        <v>500000</v>
      </c>
      <c r="AL4" s="10">
        <f t="shared" si="13"/>
        <v>36</v>
      </c>
      <c r="AM4" s="12">
        <v>32446</v>
      </c>
      <c r="AN4" s="10">
        <v>1500000</v>
      </c>
      <c r="AO4" s="10">
        <f t="shared" ref="AO4:AO9" si="14">IF(AS4=0,$CK$2-AP4,AS4-AP4)</f>
        <v>93</v>
      </c>
      <c r="AP4" s="12">
        <v>32482</v>
      </c>
      <c r="AQ4" s="10">
        <v>500000</v>
      </c>
      <c r="AR4" s="10">
        <f t="shared" ref="AR4:AR9" si="15">IF(AV4=0,$CK$2-AS4,AV4-AS4)</f>
        <v>23</v>
      </c>
      <c r="AS4" s="12">
        <v>32575</v>
      </c>
      <c r="AT4" s="10">
        <v>500000</v>
      </c>
      <c r="AU4" s="10">
        <f t="shared" ref="AU4:AU9" si="16">IF(AY4=0,$CK$2-AV4,AY4-AV4)</f>
        <v>90</v>
      </c>
      <c r="AV4" s="12">
        <v>32598</v>
      </c>
      <c r="AW4" s="10">
        <v>500000</v>
      </c>
      <c r="AX4" s="10">
        <f t="shared" ref="AX4:AX9" si="17">IF(BB4=0,$CK$2-AY4,BB4-AY4)</f>
        <v>33</v>
      </c>
      <c r="AY4" s="12">
        <v>32688</v>
      </c>
      <c r="AZ4" s="10">
        <v>500000</v>
      </c>
      <c r="BA4" s="10">
        <f>IF(BE4=0,$CK$2-BB4,BE4-BB4)</f>
        <v>2</v>
      </c>
      <c r="BB4" s="12">
        <v>32721</v>
      </c>
      <c r="BC4" s="10">
        <v>500000</v>
      </c>
      <c r="BD4" s="10">
        <f>IF(BH4=0,$CK$2-BE4,BH4-BE4)</f>
        <v>68</v>
      </c>
      <c r="BE4" s="12">
        <v>32723</v>
      </c>
      <c r="BF4" s="24">
        <v>5000000</v>
      </c>
      <c r="BG4" s="10">
        <f>IF(BK4=0,$CK$2-BH4,BK4-BH4)</f>
        <v>23</v>
      </c>
      <c r="BH4" s="12">
        <v>32791</v>
      </c>
      <c r="BI4" s="24">
        <v>1000000</v>
      </c>
      <c r="BJ4" s="10">
        <f>IF(BN4=0,$CK$2-BK4,BN4-BK4)</f>
        <v>520</v>
      </c>
      <c r="BK4" s="12">
        <v>32814</v>
      </c>
      <c r="BL4" s="24">
        <v>3000000</v>
      </c>
      <c r="BM4" s="10">
        <f>IF(BQ4=0,$CK$2-BN4,BQ4-BN4)</f>
        <v>26</v>
      </c>
      <c r="BN4" s="33">
        <v>33334</v>
      </c>
      <c r="BO4" s="24">
        <v>1500000</v>
      </c>
      <c r="BP4" s="10">
        <f>IF(BT4=0,$CK$2-BQ4,BT4-BQ4)</f>
        <v>968</v>
      </c>
      <c r="BQ4" s="33">
        <v>33360</v>
      </c>
      <c r="BR4" s="47"/>
      <c r="BS4" s="10"/>
      <c r="BT4" s="12"/>
      <c r="BU4" s="24"/>
      <c r="BV4" s="10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0"/>
      <c r="CJ4" s="18"/>
      <c r="CK4" s="31">
        <v>34328</v>
      </c>
      <c r="CL4" s="19"/>
      <c r="CM4" s="19"/>
      <c r="CN4" s="19"/>
      <c r="CO4" s="19"/>
      <c r="CP4" s="19"/>
      <c r="CQ4" s="19"/>
      <c r="CR4" s="19"/>
      <c r="CS4" s="19"/>
      <c r="CT4" s="6"/>
      <c r="CU4" s="6"/>
      <c r="CV4" s="6"/>
      <c r="CW4" s="6"/>
      <c r="CX4" s="6"/>
      <c r="CY4" s="6"/>
      <c r="CZ4" s="6"/>
      <c r="DA4" s="6"/>
    </row>
    <row r="5" spans="1:174" ht="18.75">
      <c r="A5" s="20">
        <v>4</v>
      </c>
      <c r="B5" s="15" t="s">
        <v>113</v>
      </c>
      <c r="C5" s="15" t="s">
        <v>114</v>
      </c>
      <c r="D5" s="9">
        <f t="shared" si="0"/>
        <v>55000000</v>
      </c>
      <c r="E5" s="21">
        <f t="shared" si="1"/>
        <v>69255.199999999997</v>
      </c>
      <c r="F5" s="5">
        <f t="shared" si="2"/>
        <v>29</v>
      </c>
      <c r="G5" s="10">
        <v>500000</v>
      </c>
      <c r="H5" s="10">
        <f t="shared" si="3"/>
        <v>49</v>
      </c>
      <c r="I5" s="11">
        <v>31404</v>
      </c>
      <c r="J5" s="10">
        <v>1000000</v>
      </c>
      <c r="K5" s="10">
        <f t="shared" si="4"/>
        <v>419</v>
      </c>
      <c r="L5" s="11">
        <v>31453</v>
      </c>
      <c r="M5" s="10">
        <v>400000</v>
      </c>
      <c r="N5" s="10">
        <f t="shared" si="5"/>
        <v>7</v>
      </c>
      <c r="O5" s="11">
        <v>31872</v>
      </c>
      <c r="P5" s="10">
        <v>600000</v>
      </c>
      <c r="Q5" s="10">
        <f t="shared" si="6"/>
        <v>18</v>
      </c>
      <c r="R5" s="11">
        <v>31879</v>
      </c>
      <c r="S5" s="10">
        <v>2500000</v>
      </c>
      <c r="T5" s="10">
        <f t="shared" si="7"/>
        <v>69</v>
      </c>
      <c r="U5" s="11">
        <v>31897</v>
      </c>
      <c r="V5" s="10">
        <v>1000000</v>
      </c>
      <c r="W5" s="10">
        <f t="shared" si="8"/>
        <v>173</v>
      </c>
      <c r="X5" s="11">
        <v>31966</v>
      </c>
      <c r="Y5" s="10">
        <v>2000000</v>
      </c>
      <c r="Z5" s="10">
        <f t="shared" si="9"/>
        <v>55</v>
      </c>
      <c r="AA5" s="11">
        <v>32139</v>
      </c>
      <c r="AB5" s="10">
        <v>1000000</v>
      </c>
      <c r="AC5" s="10">
        <f t="shared" si="10"/>
        <v>80</v>
      </c>
      <c r="AD5" s="11">
        <v>32194</v>
      </c>
      <c r="AE5" s="10">
        <v>1000000</v>
      </c>
      <c r="AF5" s="10">
        <f t="shared" si="11"/>
        <v>101</v>
      </c>
      <c r="AG5" s="12">
        <v>32274</v>
      </c>
      <c r="AH5" s="10">
        <v>1500000</v>
      </c>
      <c r="AI5" s="10">
        <f t="shared" si="12"/>
        <v>121</v>
      </c>
      <c r="AJ5" s="12">
        <v>32375</v>
      </c>
      <c r="AK5" s="10">
        <v>1200000</v>
      </c>
      <c r="AL5" s="10">
        <f t="shared" si="13"/>
        <v>51</v>
      </c>
      <c r="AM5" s="12">
        <v>32496</v>
      </c>
      <c r="AN5" s="10">
        <v>500000</v>
      </c>
      <c r="AO5" s="10">
        <f t="shared" si="14"/>
        <v>23</v>
      </c>
      <c r="AP5" s="12">
        <v>32547</v>
      </c>
      <c r="AQ5" s="10">
        <v>800000</v>
      </c>
      <c r="AR5" s="10">
        <f t="shared" si="15"/>
        <v>221</v>
      </c>
      <c r="AS5" s="12">
        <v>32570</v>
      </c>
      <c r="AT5" s="10">
        <v>7200000</v>
      </c>
      <c r="AU5" s="10">
        <f t="shared" si="16"/>
        <v>543</v>
      </c>
      <c r="AV5" s="12">
        <v>32791</v>
      </c>
      <c r="AW5" s="10">
        <v>4500000</v>
      </c>
      <c r="AX5" s="10">
        <f t="shared" si="17"/>
        <v>115</v>
      </c>
      <c r="AY5" s="33">
        <v>33334</v>
      </c>
      <c r="AZ5" s="10">
        <v>2300000</v>
      </c>
      <c r="BA5" s="10">
        <f>IF(BE5=0,$CK$2-BB5,BE5-BB5)</f>
        <v>74</v>
      </c>
      <c r="BB5" s="33">
        <v>33449</v>
      </c>
      <c r="BC5" s="10">
        <v>10000000</v>
      </c>
      <c r="BD5" s="10">
        <f>IF(BH5=0,$CK$2-BE5,BH5-BE5)</f>
        <v>42</v>
      </c>
      <c r="BE5" s="12">
        <v>33523</v>
      </c>
      <c r="BF5" s="24">
        <v>5000000</v>
      </c>
      <c r="BG5" s="10">
        <f>IF(BK5=0,$CK$2-BH5,BK5-BH5)</f>
        <v>8</v>
      </c>
      <c r="BH5" s="12">
        <v>33565</v>
      </c>
      <c r="BI5" s="10">
        <v>2000000</v>
      </c>
      <c r="BJ5" s="10">
        <f>IF(BN5=0,$CK$2-BK5,BN5-BK5)</f>
        <v>19</v>
      </c>
      <c r="BK5" s="12">
        <v>33573</v>
      </c>
      <c r="BL5" s="10">
        <v>5000000</v>
      </c>
      <c r="BM5" s="10">
        <f>IF(BQ5=0,$CK$2-BN5,BQ5-BN5)</f>
        <v>52</v>
      </c>
      <c r="BN5" s="12">
        <v>33592</v>
      </c>
      <c r="BO5" s="10">
        <v>5000000</v>
      </c>
      <c r="BP5" s="10">
        <f>IF(BT5=0,$CK$2-BQ5,BT5-BQ5)</f>
        <v>684</v>
      </c>
      <c r="BQ5" s="12">
        <v>33644</v>
      </c>
      <c r="BR5" s="46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0"/>
      <c r="CJ5" s="18"/>
      <c r="CK5" s="31">
        <v>34328</v>
      </c>
      <c r="CL5" s="19"/>
      <c r="CM5" s="19"/>
      <c r="CN5" s="19"/>
      <c r="CO5" s="19"/>
      <c r="CP5" s="19"/>
      <c r="CQ5" s="19"/>
      <c r="CR5" s="19"/>
      <c r="CS5" s="19"/>
      <c r="CT5" s="6"/>
      <c r="CU5" s="6"/>
      <c r="CV5" s="6"/>
      <c r="CW5" s="6"/>
      <c r="CX5" s="6"/>
      <c r="CY5" s="6"/>
      <c r="CZ5" s="6"/>
      <c r="DA5" s="6"/>
    </row>
    <row r="6" spans="1:174" ht="18.75">
      <c r="A6" s="20">
        <v>5</v>
      </c>
      <c r="B6" s="15" t="s">
        <v>132</v>
      </c>
      <c r="C6" s="15" t="s">
        <v>133</v>
      </c>
      <c r="D6" s="9">
        <f t="shared" si="0"/>
        <v>61000000</v>
      </c>
      <c r="E6" s="21">
        <f t="shared" si="1"/>
        <v>71891.600000000006</v>
      </c>
      <c r="F6" s="5">
        <f t="shared" si="2"/>
        <v>20</v>
      </c>
      <c r="G6" s="10">
        <v>3500000</v>
      </c>
      <c r="H6" s="10">
        <f t="shared" si="3"/>
        <v>313</v>
      </c>
      <c r="I6" s="11">
        <v>31549</v>
      </c>
      <c r="J6" s="10">
        <v>1500000</v>
      </c>
      <c r="K6" s="10">
        <f t="shared" si="4"/>
        <v>112</v>
      </c>
      <c r="L6" s="11">
        <v>31862</v>
      </c>
      <c r="M6" s="10">
        <v>2000000</v>
      </c>
      <c r="N6" s="10">
        <f t="shared" si="5"/>
        <v>13</v>
      </c>
      <c r="O6" s="11">
        <v>31974</v>
      </c>
      <c r="P6" s="10">
        <v>1500000</v>
      </c>
      <c r="Q6" s="10">
        <f t="shared" si="6"/>
        <v>35</v>
      </c>
      <c r="R6" s="11">
        <v>31987</v>
      </c>
      <c r="S6" s="10">
        <v>1500000</v>
      </c>
      <c r="T6" s="10">
        <f t="shared" si="7"/>
        <v>430</v>
      </c>
      <c r="U6" s="11">
        <v>32022</v>
      </c>
      <c r="V6" s="10">
        <v>2000000</v>
      </c>
      <c r="W6" s="10">
        <f t="shared" si="8"/>
        <v>2</v>
      </c>
      <c r="X6" s="11">
        <v>32452</v>
      </c>
      <c r="Y6" s="10">
        <v>2100000</v>
      </c>
      <c r="Z6" s="10">
        <f t="shared" si="9"/>
        <v>534</v>
      </c>
      <c r="AA6" s="11">
        <v>32454</v>
      </c>
      <c r="AB6" s="10">
        <v>4200000</v>
      </c>
      <c r="AC6" s="10">
        <f t="shared" si="10"/>
        <v>9</v>
      </c>
      <c r="AD6" s="11">
        <v>32988</v>
      </c>
      <c r="AE6" s="10">
        <v>4200000</v>
      </c>
      <c r="AF6" s="10">
        <f t="shared" si="11"/>
        <v>442</v>
      </c>
      <c r="AG6" s="11">
        <v>32997</v>
      </c>
      <c r="AH6" s="10">
        <v>5000000</v>
      </c>
      <c r="AI6" s="10">
        <f t="shared" si="12"/>
        <v>82</v>
      </c>
      <c r="AJ6" s="12">
        <v>33439</v>
      </c>
      <c r="AK6" s="10">
        <v>10000000</v>
      </c>
      <c r="AL6" s="10">
        <f t="shared" si="13"/>
        <v>51</v>
      </c>
      <c r="AM6" s="12">
        <v>33521</v>
      </c>
      <c r="AN6" s="10">
        <v>2500000</v>
      </c>
      <c r="AO6" s="10">
        <f t="shared" si="14"/>
        <v>25</v>
      </c>
      <c r="AP6" s="12">
        <v>33572</v>
      </c>
      <c r="AQ6" s="10">
        <v>2500000</v>
      </c>
      <c r="AR6" s="10">
        <f t="shared" si="15"/>
        <v>36</v>
      </c>
      <c r="AS6" s="12">
        <v>33597</v>
      </c>
      <c r="AT6" s="10">
        <v>2500000</v>
      </c>
      <c r="AU6" s="10">
        <f t="shared" si="16"/>
        <v>30</v>
      </c>
      <c r="AV6" s="12">
        <v>33633</v>
      </c>
      <c r="AW6" s="10">
        <v>4000000</v>
      </c>
      <c r="AX6" s="10">
        <f t="shared" si="17"/>
        <v>30</v>
      </c>
      <c r="AY6" s="12">
        <v>33663</v>
      </c>
      <c r="AZ6" s="10">
        <v>4000000</v>
      </c>
      <c r="BA6" s="10">
        <f>IF(BE6=0,$CK$2-BB6,BE6-BB6)</f>
        <v>31</v>
      </c>
      <c r="BB6" s="12">
        <v>33693</v>
      </c>
      <c r="BC6" s="10">
        <v>4000000</v>
      </c>
      <c r="BD6" s="10">
        <f>IF(BH6=0,$CK$2-BE6,BH6-BE6)</f>
        <v>30</v>
      </c>
      <c r="BE6" s="12">
        <v>33724</v>
      </c>
      <c r="BF6" s="10">
        <v>4000000</v>
      </c>
      <c r="BG6" s="10">
        <f>IF(BK6=0,$CK$2-BH6,BK6-BH6)</f>
        <v>574</v>
      </c>
      <c r="BH6" s="12">
        <v>33754</v>
      </c>
      <c r="BI6" s="12"/>
      <c r="BJ6" s="12"/>
      <c r="BK6" s="12"/>
      <c r="BL6" s="12"/>
      <c r="BM6" s="12"/>
      <c r="BN6" s="12"/>
      <c r="BO6" s="12"/>
      <c r="BP6" s="12"/>
      <c r="BQ6" s="12"/>
      <c r="BR6" s="46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0"/>
      <c r="CJ6" s="18"/>
      <c r="CK6" s="31">
        <v>34328</v>
      </c>
      <c r="CL6" s="19"/>
      <c r="CM6" s="19"/>
      <c r="CN6" s="19"/>
      <c r="CO6" s="19"/>
      <c r="CP6" s="19"/>
      <c r="CQ6" s="19"/>
      <c r="CR6" s="19"/>
      <c r="CS6" s="19"/>
      <c r="CT6" s="6"/>
      <c r="CU6" s="6"/>
      <c r="CV6" s="6"/>
      <c r="CW6" s="6"/>
      <c r="CX6" s="6"/>
      <c r="CY6" s="6"/>
      <c r="CZ6" s="6"/>
      <c r="DA6" s="6"/>
    </row>
    <row r="7" spans="1:174" ht="18.75">
      <c r="A7" s="20">
        <v>6</v>
      </c>
      <c r="B7" s="15" t="s">
        <v>119</v>
      </c>
      <c r="C7" s="15" t="s">
        <v>120</v>
      </c>
      <c r="D7" s="9">
        <f t="shared" si="0"/>
        <v>61000000</v>
      </c>
      <c r="E7" s="21">
        <f t="shared" si="1"/>
        <v>76052.5</v>
      </c>
      <c r="F7" s="5">
        <f t="shared" si="2"/>
        <v>9</v>
      </c>
      <c r="G7" s="10">
        <v>500000</v>
      </c>
      <c r="H7" s="10">
        <f t="shared" si="3"/>
        <v>41</v>
      </c>
      <c r="I7" s="11">
        <v>31403</v>
      </c>
      <c r="J7" s="10">
        <v>1000000</v>
      </c>
      <c r="K7" s="10">
        <f t="shared" si="4"/>
        <v>27</v>
      </c>
      <c r="L7" s="11">
        <v>31444</v>
      </c>
      <c r="M7" s="10">
        <v>1000000</v>
      </c>
      <c r="N7" s="10">
        <f t="shared" si="5"/>
        <v>37</v>
      </c>
      <c r="O7" s="11">
        <v>31471</v>
      </c>
      <c r="P7" s="10">
        <v>1000000</v>
      </c>
      <c r="Q7" s="10">
        <f t="shared" si="6"/>
        <v>348</v>
      </c>
      <c r="R7" s="11">
        <v>31508</v>
      </c>
      <c r="S7" s="10">
        <v>1500000</v>
      </c>
      <c r="T7" s="10">
        <f t="shared" si="7"/>
        <v>21</v>
      </c>
      <c r="U7" s="11">
        <v>31856</v>
      </c>
      <c r="V7" s="10">
        <v>2000000</v>
      </c>
      <c r="W7" s="10">
        <f t="shared" si="8"/>
        <v>36</v>
      </c>
      <c r="X7" s="11">
        <v>31877</v>
      </c>
      <c r="Y7" s="10">
        <v>1500000</v>
      </c>
      <c r="Z7" s="10">
        <f t="shared" si="9"/>
        <v>51</v>
      </c>
      <c r="AA7" s="11">
        <v>31913</v>
      </c>
      <c r="AB7" s="10">
        <v>1500000</v>
      </c>
      <c r="AC7" s="10">
        <f t="shared" si="10"/>
        <v>403</v>
      </c>
      <c r="AD7" s="11">
        <v>31964</v>
      </c>
      <c r="AE7" s="10">
        <v>1500000</v>
      </c>
      <c r="AF7" s="10">
        <f t="shared" si="11"/>
        <v>136</v>
      </c>
      <c r="AG7" s="12">
        <v>32367</v>
      </c>
      <c r="AH7" s="10">
        <v>2000000</v>
      </c>
      <c r="AI7" s="10">
        <f t="shared" si="12"/>
        <v>115</v>
      </c>
      <c r="AJ7" s="12">
        <v>32503</v>
      </c>
      <c r="AK7" s="10">
        <v>2500000</v>
      </c>
      <c r="AL7" s="10">
        <f t="shared" si="13"/>
        <v>173</v>
      </c>
      <c r="AM7" s="12">
        <v>32618</v>
      </c>
      <c r="AN7" s="10">
        <v>10000000</v>
      </c>
      <c r="AO7" s="10">
        <f t="shared" si="14"/>
        <v>747</v>
      </c>
      <c r="AP7" s="12">
        <v>32791</v>
      </c>
      <c r="AQ7" s="10">
        <v>10000000</v>
      </c>
      <c r="AR7" s="10">
        <f t="shared" si="15"/>
        <v>44</v>
      </c>
      <c r="AS7" s="12">
        <v>33538</v>
      </c>
      <c r="AT7" s="10">
        <v>9000000</v>
      </c>
      <c r="AU7" s="10">
        <f t="shared" si="16"/>
        <v>84</v>
      </c>
      <c r="AV7" s="12">
        <v>33582</v>
      </c>
      <c r="AW7" s="10">
        <v>2500000</v>
      </c>
      <c r="AX7" s="10">
        <f t="shared" si="17"/>
        <v>31</v>
      </c>
      <c r="AY7" s="12">
        <v>33666</v>
      </c>
      <c r="AZ7" s="10">
        <v>2500000</v>
      </c>
      <c r="BA7" s="10">
        <f>IF(BE7=0,$CK$2-BB7,BE7-BB7)</f>
        <v>30</v>
      </c>
      <c r="BB7" s="12">
        <v>33697</v>
      </c>
      <c r="BC7" s="10">
        <v>2500000</v>
      </c>
      <c r="BD7" s="10">
        <f>IF(BH7=0,$CK$2-BE7,BH7-BE7)</f>
        <v>31</v>
      </c>
      <c r="BE7" s="12">
        <v>33727</v>
      </c>
      <c r="BF7" s="10">
        <v>2500000</v>
      </c>
      <c r="BG7" s="10">
        <f>IF(BK7=0,$CK$2-BH7,BK7-BH7)</f>
        <v>30</v>
      </c>
      <c r="BH7" s="12">
        <v>33758</v>
      </c>
      <c r="BI7" s="10">
        <v>6000000</v>
      </c>
      <c r="BJ7" s="10">
        <f>IF(BN7=0,$CK$2-BK7,BN7-BK7)</f>
        <v>540</v>
      </c>
      <c r="BK7" s="12">
        <v>33788</v>
      </c>
      <c r="BL7" s="12"/>
      <c r="BM7" s="12"/>
      <c r="BN7" s="12"/>
      <c r="BO7" s="12"/>
      <c r="BP7" s="12"/>
      <c r="BQ7" s="12"/>
      <c r="BR7" s="46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0"/>
      <c r="CJ7" s="18"/>
      <c r="CK7" s="31">
        <v>34328</v>
      </c>
      <c r="CL7" s="19"/>
      <c r="CM7" s="19"/>
      <c r="CN7" s="19"/>
      <c r="CO7" s="19"/>
      <c r="CP7" s="19"/>
      <c r="CQ7" s="19"/>
      <c r="CR7" s="19"/>
      <c r="CS7" s="19"/>
      <c r="CT7" s="6"/>
      <c r="CU7" s="6"/>
      <c r="CV7" s="6"/>
      <c r="CW7" s="6"/>
      <c r="CX7" s="6"/>
      <c r="CY7" s="6"/>
      <c r="CZ7" s="6"/>
      <c r="DA7" s="6"/>
    </row>
    <row r="8" spans="1:174" ht="18.75">
      <c r="A8" s="20">
        <v>7</v>
      </c>
      <c r="B8" s="15" t="s">
        <v>32</v>
      </c>
      <c r="C8" s="15" t="s">
        <v>33</v>
      </c>
      <c r="D8" s="9">
        <f t="shared" si="0"/>
        <v>61000000</v>
      </c>
      <c r="E8" s="21">
        <f t="shared" si="1"/>
        <v>74239.100000000006</v>
      </c>
      <c r="F8" s="5">
        <f t="shared" si="2"/>
        <v>15</v>
      </c>
      <c r="G8" s="10">
        <v>3500000</v>
      </c>
      <c r="H8" s="10">
        <f t="shared" si="3"/>
        <v>193</v>
      </c>
      <c r="I8" s="11">
        <v>31668</v>
      </c>
      <c r="J8" s="10">
        <v>3500000</v>
      </c>
      <c r="K8" s="10">
        <f t="shared" si="4"/>
        <v>99</v>
      </c>
      <c r="L8" s="11">
        <v>31861</v>
      </c>
      <c r="M8" s="10">
        <v>1500000</v>
      </c>
      <c r="N8" s="10">
        <f t="shared" si="5"/>
        <v>97</v>
      </c>
      <c r="O8" s="11">
        <v>31960</v>
      </c>
      <c r="P8" s="10">
        <v>1500000</v>
      </c>
      <c r="Q8" s="10">
        <f t="shared" si="6"/>
        <v>331</v>
      </c>
      <c r="R8" s="11">
        <v>32057</v>
      </c>
      <c r="S8" s="10">
        <v>1500000</v>
      </c>
      <c r="T8" s="10">
        <f t="shared" si="7"/>
        <v>155</v>
      </c>
      <c r="U8" s="11">
        <v>32388</v>
      </c>
      <c r="V8" s="10">
        <v>2100000</v>
      </c>
      <c r="W8" s="10">
        <f t="shared" si="8"/>
        <v>84</v>
      </c>
      <c r="X8" s="11">
        <v>32543</v>
      </c>
      <c r="Y8" s="10">
        <v>2100000</v>
      </c>
      <c r="Z8" s="10">
        <f t="shared" si="9"/>
        <v>65</v>
      </c>
      <c r="AA8" s="11">
        <v>32627</v>
      </c>
      <c r="AB8" s="10">
        <v>2100000</v>
      </c>
      <c r="AC8" s="10">
        <f t="shared" si="10"/>
        <v>90</v>
      </c>
      <c r="AD8" s="11">
        <v>32692</v>
      </c>
      <c r="AE8" s="10">
        <v>2100000</v>
      </c>
      <c r="AF8" s="10">
        <f t="shared" si="11"/>
        <v>13</v>
      </c>
      <c r="AG8" s="12">
        <v>32782</v>
      </c>
      <c r="AH8" s="10">
        <v>2100000</v>
      </c>
      <c r="AI8" s="10">
        <f t="shared" si="12"/>
        <v>477</v>
      </c>
      <c r="AJ8" s="12">
        <v>32795</v>
      </c>
      <c r="AK8" s="10">
        <v>3000000</v>
      </c>
      <c r="AL8" s="10">
        <f t="shared" si="13"/>
        <v>265</v>
      </c>
      <c r="AM8" s="12">
        <v>33272</v>
      </c>
      <c r="AN8" s="10">
        <v>15000000</v>
      </c>
      <c r="AO8" s="10">
        <f t="shared" si="14"/>
        <v>36</v>
      </c>
      <c r="AP8" s="12">
        <v>33537</v>
      </c>
      <c r="AQ8" s="10">
        <v>5000000</v>
      </c>
      <c r="AR8" s="10">
        <f t="shared" si="15"/>
        <v>60</v>
      </c>
      <c r="AS8" s="12">
        <v>33573</v>
      </c>
      <c r="AT8" s="10">
        <v>4000000</v>
      </c>
      <c r="AU8" s="10">
        <f t="shared" si="16"/>
        <v>30</v>
      </c>
      <c r="AV8" s="12">
        <v>33633</v>
      </c>
      <c r="AW8" s="34">
        <v>4000000</v>
      </c>
      <c r="AX8" s="34">
        <f t="shared" si="17"/>
        <v>30</v>
      </c>
      <c r="AY8" s="44">
        <v>33663</v>
      </c>
      <c r="AZ8" s="34">
        <v>4000000</v>
      </c>
      <c r="BA8" s="34">
        <f>IF(BE8=0,$CK$2-BB8,BE8-BB8)</f>
        <v>31</v>
      </c>
      <c r="BB8" s="44">
        <v>33693</v>
      </c>
      <c r="BC8" s="34">
        <v>4000000</v>
      </c>
      <c r="BD8" s="34">
        <f>IF(BH8=0,$CK$2-BE8,BH8-BE8)</f>
        <v>604</v>
      </c>
      <c r="BE8" s="44">
        <v>33724</v>
      </c>
      <c r="BF8" s="24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46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0"/>
      <c r="CJ8" s="18"/>
      <c r="CK8" s="31">
        <v>34328</v>
      </c>
      <c r="CL8" s="19"/>
      <c r="CM8" s="19"/>
      <c r="CN8" s="19"/>
      <c r="CO8" s="19"/>
      <c r="CP8" s="19"/>
      <c r="CQ8" s="19"/>
      <c r="CR8" s="19"/>
      <c r="CS8" s="19"/>
      <c r="CT8" s="6"/>
      <c r="CU8" s="6"/>
      <c r="CV8" s="6"/>
      <c r="CW8" s="6"/>
      <c r="CX8" s="6"/>
      <c r="CY8" s="6"/>
      <c r="CZ8" s="6"/>
      <c r="DA8" s="6"/>
    </row>
    <row r="9" spans="1:174" ht="18.75">
      <c r="A9" s="20">
        <v>8</v>
      </c>
      <c r="B9" s="15" t="s">
        <v>220</v>
      </c>
      <c r="C9" s="15" t="s">
        <v>221</v>
      </c>
      <c r="D9" s="9">
        <f t="shared" si="0"/>
        <v>61000000</v>
      </c>
      <c r="E9" s="21">
        <f t="shared" si="1"/>
        <v>72316.2</v>
      </c>
      <c r="F9" s="5">
        <f t="shared" si="2"/>
        <v>18</v>
      </c>
      <c r="G9" s="10">
        <v>7000000</v>
      </c>
      <c r="H9" s="10">
        <f t="shared" si="3"/>
        <v>117</v>
      </c>
      <c r="I9" s="11">
        <v>31847</v>
      </c>
      <c r="J9" s="10">
        <v>4000000</v>
      </c>
      <c r="K9" s="10">
        <f t="shared" si="4"/>
        <v>417</v>
      </c>
      <c r="L9" s="11">
        <v>31964</v>
      </c>
      <c r="M9" s="10">
        <v>500000</v>
      </c>
      <c r="N9" s="10">
        <f t="shared" si="5"/>
        <v>361</v>
      </c>
      <c r="O9" s="11">
        <v>32381</v>
      </c>
      <c r="P9" s="10">
        <v>500000</v>
      </c>
      <c r="Q9" s="10">
        <f t="shared" si="6"/>
        <v>49</v>
      </c>
      <c r="R9" s="11">
        <v>32742</v>
      </c>
      <c r="S9" s="10">
        <v>7200000</v>
      </c>
      <c r="T9" s="10">
        <f t="shared" si="7"/>
        <v>61</v>
      </c>
      <c r="U9" s="11">
        <v>32791</v>
      </c>
      <c r="V9" s="10">
        <v>800000</v>
      </c>
      <c r="W9" s="10">
        <f t="shared" si="8"/>
        <v>482</v>
      </c>
      <c r="X9" s="11">
        <v>32852</v>
      </c>
      <c r="Y9" s="10">
        <v>9000000</v>
      </c>
      <c r="Z9" s="10">
        <f t="shared" si="9"/>
        <v>187</v>
      </c>
      <c r="AA9" s="33">
        <v>33334</v>
      </c>
      <c r="AB9" s="10">
        <v>11000000</v>
      </c>
      <c r="AC9" s="10">
        <f t="shared" si="10"/>
        <v>50</v>
      </c>
      <c r="AD9" s="12">
        <v>33521</v>
      </c>
      <c r="AE9" s="10">
        <v>2000000</v>
      </c>
      <c r="AF9" s="10">
        <f t="shared" si="11"/>
        <v>1</v>
      </c>
      <c r="AG9" s="12">
        <v>33571</v>
      </c>
      <c r="AH9" s="10">
        <v>1500000</v>
      </c>
      <c r="AI9" s="10">
        <f t="shared" si="12"/>
        <v>25</v>
      </c>
      <c r="AJ9" s="12">
        <v>33572</v>
      </c>
      <c r="AK9" s="10">
        <v>1500000</v>
      </c>
      <c r="AL9" s="10">
        <f t="shared" si="13"/>
        <v>66</v>
      </c>
      <c r="AM9" s="12">
        <v>33597</v>
      </c>
      <c r="AN9" s="10">
        <v>4000000</v>
      </c>
      <c r="AO9" s="10">
        <f t="shared" si="14"/>
        <v>30</v>
      </c>
      <c r="AP9" s="12">
        <v>33663</v>
      </c>
      <c r="AQ9" s="10">
        <v>4000000</v>
      </c>
      <c r="AR9" s="10">
        <f t="shared" si="15"/>
        <v>31</v>
      </c>
      <c r="AS9" s="12">
        <v>33693</v>
      </c>
      <c r="AT9" s="10">
        <v>4000000</v>
      </c>
      <c r="AU9" s="10">
        <f t="shared" si="16"/>
        <v>30</v>
      </c>
      <c r="AV9" s="12">
        <v>33724</v>
      </c>
      <c r="AW9" s="10">
        <v>4000000</v>
      </c>
      <c r="AX9" s="10">
        <f t="shared" si="17"/>
        <v>574</v>
      </c>
      <c r="AY9" s="12">
        <v>33754</v>
      </c>
      <c r="AZ9" s="24"/>
      <c r="BA9" s="12"/>
      <c r="BB9" s="12"/>
      <c r="BC9" s="24"/>
      <c r="BD9" s="12"/>
      <c r="BE9" s="12"/>
      <c r="BF9" s="24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46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0"/>
      <c r="CJ9" s="18"/>
      <c r="CK9" s="31">
        <v>34328</v>
      </c>
      <c r="CL9" s="19"/>
      <c r="CM9" s="19"/>
      <c r="CN9" s="19"/>
      <c r="CO9" s="19"/>
      <c r="CP9" s="19"/>
      <c r="CQ9" s="19"/>
      <c r="CR9" s="19"/>
      <c r="CS9" s="19"/>
      <c r="CT9" s="6"/>
      <c r="CU9" s="6"/>
      <c r="CV9" s="6"/>
      <c r="CW9" s="6"/>
      <c r="CX9" s="6"/>
      <c r="CY9" s="6"/>
      <c r="CZ9" s="6"/>
      <c r="DA9" s="6"/>
    </row>
    <row r="10" spans="1:174" ht="18.75">
      <c r="A10" s="20">
        <v>19</v>
      </c>
      <c r="B10" s="15" t="s">
        <v>247</v>
      </c>
      <c r="C10" s="15" t="s">
        <v>248</v>
      </c>
      <c r="D10" s="9">
        <f t="shared" si="0"/>
        <v>61000000</v>
      </c>
      <c r="E10" s="21">
        <f t="shared" si="1"/>
        <v>55729</v>
      </c>
      <c r="F10" s="5">
        <f t="shared" si="2"/>
        <v>80</v>
      </c>
      <c r="G10" s="10">
        <v>10000000</v>
      </c>
      <c r="H10" s="10">
        <f t="shared" si="3"/>
        <v>1617</v>
      </c>
      <c r="I10" s="11">
        <v>31966</v>
      </c>
      <c r="J10" s="10">
        <v>5000000</v>
      </c>
      <c r="K10" s="10">
        <f t="shared" si="4"/>
        <v>95</v>
      </c>
      <c r="L10" s="11">
        <v>33583</v>
      </c>
      <c r="M10" s="10">
        <v>10000000</v>
      </c>
      <c r="N10" s="10">
        <f t="shared" si="5"/>
        <v>15</v>
      </c>
      <c r="O10" s="11">
        <v>33678</v>
      </c>
      <c r="P10" s="10">
        <v>20000000</v>
      </c>
      <c r="Q10" s="10">
        <f t="shared" si="6"/>
        <v>61</v>
      </c>
      <c r="R10" s="12">
        <v>33693</v>
      </c>
      <c r="S10" s="53">
        <v>16000000</v>
      </c>
      <c r="T10" s="53">
        <f t="shared" si="7"/>
        <v>574</v>
      </c>
      <c r="U10" s="54">
        <v>33754</v>
      </c>
      <c r="X10" s="11"/>
      <c r="AA10" s="11"/>
      <c r="AD10" s="11"/>
      <c r="AF10" s="10"/>
      <c r="AG10" s="12"/>
      <c r="AI10" s="10"/>
      <c r="AJ10" s="12"/>
      <c r="AL10" s="10"/>
      <c r="AM10" s="12"/>
      <c r="AO10" s="10"/>
      <c r="AP10" s="12"/>
      <c r="AR10" s="10"/>
      <c r="AS10" s="12"/>
      <c r="AU10" s="10"/>
      <c r="AV10" s="12"/>
      <c r="AX10" s="12"/>
      <c r="AY10" s="12"/>
      <c r="AZ10" s="24"/>
      <c r="BA10" s="12"/>
      <c r="BB10" s="12"/>
      <c r="BC10" s="24"/>
      <c r="BD10" s="12"/>
      <c r="BE10" s="12"/>
      <c r="BF10" s="24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46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0"/>
      <c r="CJ10" s="18"/>
      <c r="CK10" s="31">
        <v>34328</v>
      </c>
      <c r="CL10" s="19"/>
      <c r="CM10" s="19"/>
      <c r="CN10" s="19"/>
      <c r="CO10" s="19"/>
      <c r="CP10" s="19"/>
      <c r="CQ10" s="19"/>
      <c r="CR10" s="19"/>
      <c r="CS10" s="19"/>
      <c r="CT10" s="6"/>
      <c r="CU10" s="6"/>
      <c r="CV10" s="6"/>
      <c r="CW10" s="6"/>
      <c r="CX10" s="6"/>
      <c r="CY10" s="6"/>
      <c r="CZ10" s="6"/>
      <c r="DA10" s="6"/>
    </row>
    <row r="11" spans="1:174" ht="18.75">
      <c r="A11" s="20">
        <v>11</v>
      </c>
      <c r="B11" s="15" t="s">
        <v>159</v>
      </c>
      <c r="C11" s="15" t="s">
        <v>53</v>
      </c>
      <c r="D11" s="9">
        <f t="shared" si="0"/>
        <v>57000000</v>
      </c>
      <c r="E11" s="21">
        <f>((H11*G11)+(K11*(J11+G11))+(N11*(M11+J11+G11))+(Q11*(P11+M11+J11+G11))+(T11*(S11+P11+M11+J11+G11))+(W11*(V11+S11+P11+M11+J11+G11))+(Z11*(Y11+V11+S11+P11+M11+J11+G11))+(AC11*(AB11+Y11+V11+S11+P11+M11+J11+G11))+(AF11*(AE11+AB11+Y11+V11+S11+P11+M11+J11+G11))+(AI11*(AH11+AE11+AB11+Y11+V11+S11+P11+M11+J11+G11))+(AL11*(AK11+AH11+AE11+AB11+Y11+V11+S11+P11+M11+J11+G11))+(AO11*(AN11+AK11+AH11+AE11+AB11+Y11+V11+S11+P11+M11+J11+G11))+(AR11*(AQ11+AN11+AK11+AH11+AE11+AB11+Y11+V11+S11+P11+M11+J11+G11))+(AU11*(AV11+AQ11+AN11+AK11+AH11+AE11+AB11+Y11+V11+S11+P11+M11+J11+G11))+AX11*(AW11+AV11+AQ11+AN11+AK11+AH11+AE11+AB11+Y11+V11+S11+P11+M11+J11+G11)+BA11*(AZ11+AW11+AV11+AQ11+AN11+AK11+AH11+AE11+AB11+Y11+V11+S11+P11+M11+J11+G11)+BD11*(BC11+AZ11+AW11+AV11+AQ11+AN11+AK11+AH11+AE11+AB11+Y11+V11+S11+P11+M11+J11+G11)+BG11*(BF11+BC11+AZ11+AW11+AV11+AQ11+AN11+AK11+AH11+AE11+AB11+Y11+V11+S11+P11+M11+J11+G11)+BJ11*(BI11+BF11+BC11+AZ11+AW11+AV11+AQ11+AN11+AK11+AH11+AE11+AB11+Y11+V11+S11+P11+M11+J11+G11)+BM11*(BL11+BI11+BF11+BC11+AZ11+AW11+AV11+AQ11+AN11+AK11+AH11+AE11+AB11+Y11+V11+S11+P11+M11+J11+G11)+BP11*(BO11+BL11+BI11+BF11+BC11+AZ11+AW11+AV11+AQ11+AN11+AK11+AH11+AE11+AB11+Y11+V11+S11+P11+M11+J11+G11))/1000000</f>
        <v>62502.899767000003</v>
      </c>
      <c r="F11" s="5">
        <f t="shared" si="2"/>
        <v>61</v>
      </c>
      <c r="G11" s="10">
        <v>2500000</v>
      </c>
      <c r="H11" s="10">
        <f t="shared" si="3"/>
        <v>60</v>
      </c>
      <c r="I11" s="11">
        <v>31480</v>
      </c>
      <c r="J11" s="10">
        <v>1000000</v>
      </c>
      <c r="K11" s="10">
        <f t="shared" si="4"/>
        <v>309</v>
      </c>
      <c r="L11" s="11">
        <v>31540</v>
      </c>
      <c r="M11" s="10">
        <v>1500000</v>
      </c>
      <c r="N11" s="10">
        <f t="shared" si="5"/>
        <v>35</v>
      </c>
      <c r="O11" s="11">
        <v>31849</v>
      </c>
      <c r="P11" s="10">
        <v>2000000</v>
      </c>
      <c r="Q11" s="10">
        <f t="shared" si="6"/>
        <v>68</v>
      </c>
      <c r="R11" s="11">
        <v>31884</v>
      </c>
      <c r="S11" s="10">
        <v>3000000</v>
      </c>
      <c r="T11" s="10">
        <f t="shared" si="7"/>
        <v>414</v>
      </c>
      <c r="U11" s="11">
        <v>31952</v>
      </c>
      <c r="V11" s="10">
        <v>1500000</v>
      </c>
      <c r="W11" s="10">
        <f t="shared" ref="W11:W37" si="18">IF(AA11=0,$CK$2-X11,AA11-X11)</f>
        <v>129</v>
      </c>
      <c r="X11" s="11">
        <v>32366</v>
      </c>
      <c r="Y11" s="10">
        <v>500000</v>
      </c>
      <c r="Z11" s="10">
        <f t="shared" ref="Z11:Z37" si="19">IF(AD11=0,$CK$2-AA11,AD11-AA11)</f>
        <v>37</v>
      </c>
      <c r="AA11" s="11">
        <v>32495</v>
      </c>
      <c r="AB11" s="10">
        <v>500000</v>
      </c>
      <c r="AC11" s="10">
        <f t="shared" ref="AC11:AC26" si="20">IF(AG11=0,$CK$2-AD11,AG11-AD11)</f>
        <v>53</v>
      </c>
      <c r="AD11" s="11">
        <v>32532</v>
      </c>
      <c r="AE11" s="10">
        <v>1000000</v>
      </c>
      <c r="AF11" s="10">
        <f t="shared" ref="AF11:AF26" si="21">IF(AJ11=0,$CK$2-AG11,AJ11-AG11)</f>
        <v>29</v>
      </c>
      <c r="AG11" s="12">
        <v>32585</v>
      </c>
      <c r="AH11" s="10">
        <v>2000000</v>
      </c>
      <c r="AI11" s="10">
        <f t="shared" ref="AI11:AI26" si="22">IF(AM11=0,$CK$2-AJ11,AM11-AJ11)</f>
        <v>24</v>
      </c>
      <c r="AJ11" s="12">
        <v>32614</v>
      </c>
      <c r="AK11" s="10">
        <v>1000000</v>
      </c>
      <c r="AL11" s="10">
        <f>IF(AP11=0,$CK$2-AM11,AP11-AM11)</f>
        <v>50</v>
      </c>
      <c r="AM11" s="12">
        <v>32638</v>
      </c>
      <c r="AN11" s="10">
        <v>1000000</v>
      </c>
      <c r="AO11" s="10">
        <f>IF(AS11=0,$CK$2-AP11,AS11-AP11)</f>
        <v>26</v>
      </c>
      <c r="AP11" s="12">
        <v>32688</v>
      </c>
      <c r="AQ11" s="10">
        <v>1000000</v>
      </c>
      <c r="AR11" s="10">
        <f>IF(AV11=0,$CK$2-AS11,AV11-AS11)</f>
        <v>77</v>
      </c>
      <c r="AS11" s="12">
        <v>32714</v>
      </c>
      <c r="AT11" s="10">
        <v>8000000</v>
      </c>
      <c r="AU11" s="10">
        <f>IF(AY11=0,$CK$2-AV11,AY11-AV11)</f>
        <v>730</v>
      </c>
      <c r="AV11" s="12">
        <v>32791</v>
      </c>
      <c r="AW11" s="10">
        <v>10000000</v>
      </c>
      <c r="AX11" s="10">
        <f>IF(BB11=0,$CK$2-AY11,BB11-AY11)</f>
        <v>51</v>
      </c>
      <c r="AY11" s="12">
        <v>33521</v>
      </c>
      <c r="AZ11" s="24">
        <v>3000000</v>
      </c>
      <c r="BA11" s="10">
        <f>IF(BE11=0,$CK$2-BB11,BE11-BB11)</f>
        <v>25</v>
      </c>
      <c r="BB11" s="12">
        <v>33572</v>
      </c>
      <c r="BC11" s="24">
        <v>2500000</v>
      </c>
      <c r="BD11" s="10">
        <f>IF(BH11=0,$CK$2-BE11,BH11-BE11)</f>
        <v>31</v>
      </c>
      <c r="BE11" s="12">
        <v>33597</v>
      </c>
      <c r="BF11" s="24">
        <v>3000000</v>
      </c>
      <c r="BG11" s="10">
        <f>IF(BK11=0,$CK$2-BH11,BK11-BH11)</f>
        <v>31</v>
      </c>
      <c r="BH11" s="12">
        <v>33628</v>
      </c>
      <c r="BI11" s="10">
        <v>4000000</v>
      </c>
      <c r="BJ11" s="10">
        <f>IF(BN11=0,$CK$2-BK11,BN11-BK11)</f>
        <v>29</v>
      </c>
      <c r="BK11" s="12">
        <v>33659</v>
      </c>
      <c r="BL11" s="10">
        <v>4000000</v>
      </c>
      <c r="BM11" s="10">
        <f>IF(BQ11=0,$CK$2-BN11,BQ11-BN11)</f>
        <v>31</v>
      </c>
      <c r="BN11" s="12">
        <v>33688</v>
      </c>
      <c r="BO11" s="10">
        <v>4000000</v>
      </c>
      <c r="BP11" s="10">
        <f>IF(BT11=0,$CK$2-BQ11,BT11-BQ11)</f>
        <v>609</v>
      </c>
      <c r="BQ11" s="12">
        <v>33719</v>
      </c>
      <c r="BR11" s="46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0"/>
      <c r="CJ11" s="18"/>
      <c r="CK11" s="31">
        <v>34328</v>
      </c>
      <c r="CL11" s="19"/>
      <c r="CM11" s="19"/>
      <c r="CN11" s="19"/>
      <c r="CO11" s="19"/>
      <c r="CP11" s="19"/>
      <c r="CQ11" s="19"/>
      <c r="CR11" s="19"/>
      <c r="CS11" s="19"/>
      <c r="CT11" s="6"/>
      <c r="CU11" s="6"/>
      <c r="CV11" s="6"/>
      <c r="CW11" s="6"/>
      <c r="CX11" s="6"/>
      <c r="CY11" s="6"/>
      <c r="CZ11" s="6"/>
      <c r="DA11" s="6"/>
    </row>
    <row r="12" spans="1:174" ht="18.75">
      <c r="A12" s="20">
        <v>12</v>
      </c>
      <c r="B12" s="15" t="s">
        <v>61</v>
      </c>
      <c r="C12" s="15" t="s">
        <v>62</v>
      </c>
      <c r="D12" s="9">
        <f t="shared" si="0"/>
        <v>61000000</v>
      </c>
      <c r="E12" s="21">
        <f t="shared" ref="E12:E43" si="23">((H12*G12)+(K12*(J12+G12))+(N12*(M12+J12+G12))+(Q12*(P12+M12+J12+G12))+(T12*(S12+P12+M12+J12+G12))+(W12*(V12+S12+P12+M12+J12+G12))+(Z12*(Y12+V12+S12+P12+M12+J12+G12))+(AC12*(AB12+Y12+V12+S12+P12+M12+J12+G12))+(AF12*(AE12+AB12+Y12+V12+S12+P12+M12+J12+G12))+(AI12*(AH12+AE12+AB12+Y12+V12+S12+P12+M12+J12+G12))+(AL12*(AK12+AH12+AE12+AB12+Y12+V12+S12+P12+M12+J12+G12))+(AO12*(AN12+AK12+AH12+AE12+AB12+Y12+V12+S12+P12+M12+J12+G12))+(AR12*(AQ12+AN12+AK12+AH12+AE12+AB12+Y12+V12+S12+P12+M12+J12+G12))+(AU12*(AT12+AQ12+AN12+AK12+AH12+AE12+AB12+Y12+V12+S12+P12+M12+J12+G12))+AX12*(AW12+AT12+AQ12+AN12+AK12+AH12+AE12+AB12+Y12+V12+S12+P12+M12+J12+G12)+BA12*(AZ12+AW12+AT12+AQ12+AN12+AK12+AH12+AE12+AB12+Y12+V12+S12+P12+M12+J12+G12)+BD12*(BC12+AZ12+AW12+AT12+AQ12+AN12+AK12+AH12+AE12+AB12+Y12+V12+S12+P12+M12+J12+G12)+BG12*(BF12+BC12+AZ12+AW12+AT12+AQ12+AN12+AK12+AH12+AE12+AB12+Y12+V12+S12+P12+M12+J12+G12)+BJ12*(BI12+BF12+BC12+AZ12+AW12+AT12+AQ12+AN12+AK12+AH12+AE12+AB12+Y12+V12+S12+P12+M12+J12+G12)+BM12*(BL12+BI12+BF12+BC12+AZ12+AW12+AT12+AQ12+AN12+AK12+AH12+AE12+AB12+Y12+V12+S12+P12+M12+J12+G12)+BP12*(BO12+BL12+BI12+BF12+BC12+AZ12+AW12+AT12+AQ12+AN12+AK12+AH12+AE12+AB12+Y12+V12+S12+P12+M12+J12+G12))/1000000</f>
        <v>60487.7</v>
      </c>
      <c r="F12" s="5">
        <f t="shared" si="2"/>
        <v>71</v>
      </c>
      <c r="G12" s="10">
        <v>500000</v>
      </c>
      <c r="H12" s="10">
        <f t="shared" si="3"/>
        <v>39</v>
      </c>
      <c r="I12" s="11">
        <v>31401</v>
      </c>
      <c r="J12" s="10">
        <v>1000000</v>
      </c>
      <c r="K12" s="10">
        <f t="shared" si="4"/>
        <v>37</v>
      </c>
      <c r="L12" s="11">
        <v>31440</v>
      </c>
      <c r="M12" s="10">
        <v>1000000</v>
      </c>
      <c r="N12" s="10">
        <f t="shared" si="5"/>
        <v>29</v>
      </c>
      <c r="O12" s="11">
        <v>31477</v>
      </c>
      <c r="P12" s="10">
        <v>1000000</v>
      </c>
      <c r="Q12" s="10">
        <f t="shared" si="6"/>
        <v>351</v>
      </c>
      <c r="R12" s="11">
        <v>31506</v>
      </c>
      <c r="S12" s="10">
        <v>1500000</v>
      </c>
      <c r="T12" s="10">
        <f t="shared" si="7"/>
        <v>45</v>
      </c>
      <c r="U12" s="11">
        <v>31857</v>
      </c>
      <c r="V12" s="10">
        <v>2000000</v>
      </c>
      <c r="W12" s="10">
        <f t="shared" si="18"/>
        <v>32</v>
      </c>
      <c r="X12" s="11">
        <v>31902</v>
      </c>
      <c r="Y12" s="10">
        <v>1500000</v>
      </c>
      <c r="Z12" s="10">
        <f t="shared" si="19"/>
        <v>237</v>
      </c>
      <c r="AA12" s="11">
        <v>31934</v>
      </c>
      <c r="AB12" s="10">
        <v>1500000</v>
      </c>
      <c r="AC12" s="10">
        <f t="shared" si="20"/>
        <v>207</v>
      </c>
      <c r="AD12" s="11">
        <v>32171</v>
      </c>
      <c r="AE12" s="10">
        <v>1500000</v>
      </c>
      <c r="AF12" s="10">
        <f t="shared" si="21"/>
        <v>117</v>
      </c>
      <c r="AG12" s="12">
        <v>32378</v>
      </c>
      <c r="AH12" s="10">
        <v>500000</v>
      </c>
      <c r="AI12" s="10">
        <f t="shared" si="22"/>
        <v>48</v>
      </c>
      <c r="AJ12" s="12">
        <v>32495</v>
      </c>
      <c r="AK12" s="10">
        <v>500000</v>
      </c>
      <c r="AL12" s="10">
        <f>IF(AP12=0,$CK$2-AM12,AP12-AM12)</f>
        <v>64</v>
      </c>
      <c r="AM12" s="12">
        <v>32543</v>
      </c>
      <c r="AN12" s="10">
        <v>1000000</v>
      </c>
      <c r="AO12" s="10">
        <f>IF(AS12=0,$CK$2-AP12,AS12-AP12)</f>
        <v>727</v>
      </c>
      <c r="AP12" s="12">
        <v>32607</v>
      </c>
      <c r="AQ12" s="10">
        <v>8600000</v>
      </c>
      <c r="AR12" s="10">
        <f>IF(AV12=0,$CK$2-AS12,AV12-AS12)</f>
        <v>359</v>
      </c>
      <c r="AS12" s="12">
        <v>33334</v>
      </c>
      <c r="AT12" s="10">
        <v>10000000</v>
      </c>
      <c r="AU12" s="10">
        <f>IF(AY12=0,$CK$2-AV12,AY12-AV12)</f>
        <v>92</v>
      </c>
      <c r="AV12" s="12">
        <v>33693</v>
      </c>
      <c r="AW12" s="10">
        <v>10000000</v>
      </c>
      <c r="AX12" s="10">
        <f>IF(BB12=0,$CK$2-AY12,BB12-AY12)</f>
        <v>61</v>
      </c>
      <c r="AY12" s="12">
        <v>33785</v>
      </c>
      <c r="AZ12" s="10">
        <v>8900000</v>
      </c>
      <c r="BA12" s="10">
        <f>IF(BE12=0,$CK$2-BB12,BE12-BB12)</f>
        <v>61</v>
      </c>
      <c r="BB12" s="12">
        <v>33846</v>
      </c>
      <c r="BC12" s="10">
        <v>5000000</v>
      </c>
      <c r="BD12" s="10">
        <f>IF(BH12=0,$CK$2-BE12,BH12-BE12)</f>
        <v>41</v>
      </c>
      <c r="BE12" s="12">
        <v>33907</v>
      </c>
      <c r="BF12" s="10">
        <v>5000000</v>
      </c>
      <c r="BG12" s="10">
        <f>IF(BK12=0,$CK$2-BH12,BK12-BH12)</f>
        <v>380</v>
      </c>
      <c r="BH12" s="12">
        <v>33948</v>
      </c>
      <c r="BI12" s="10"/>
      <c r="BJ12" s="10"/>
      <c r="BK12" s="12"/>
      <c r="BL12" s="10"/>
      <c r="BM12" s="10"/>
      <c r="BN12" s="12"/>
      <c r="BO12" s="10"/>
      <c r="BP12" s="10"/>
      <c r="BQ12" s="12"/>
      <c r="BR12" s="46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0"/>
      <c r="CJ12" s="18"/>
      <c r="CK12" s="31">
        <v>34328</v>
      </c>
      <c r="CL12" s="19"/>
      <c r="CM12" s="19"/>
      <c r="CN12" s="19"/>
      <c r="CO12" s="19"/>
      <c r="CP12" s="19"/>
      <c r="CQ12" s="19"/>
      <c r="CR12" s="19"/>
      <c r="CS12" s="19"/>
      <c r="CT12" s="6"/>
      <c r="CU12" s="6"/>
      <c r="CV12" s="6"/>
      <c r="CW12" s="6"/>
      <c r="CX12" s="6"/>
      <c r="CY12" s="6"/>
      <c r="CZ12" s="6"/>
      <c r="DA12" s="6"/>
    </row>
    <row r="13" spans="1:174" ht="18.75">
      <c r="A13" s="20">
        <v>13</v>
      </c>
      <c r="B13" s="15" t="s">
        <v>126</v>
      </c>
      <c r="C13" s="15" t="s">
        <v>127</v>
      </c>
      <c r="D13" s="9">
        <f t="shared" si="0"/>
        <v>50000000</v>
      </c>
      <c r="E13" s="21">
        <f t="shared" si="23"/>
        <v>68793</v>
      </c>
      <c r="F13" s="5">
        <f t="shared" si="2"/>
        <v>31</v>
      </c>
      <c r="G13" s="10">
        <v>500000</v>
      </c>
      <c r="H13" s="10">
        <f t="shared" si="3"/>
        <v>36</v>
      </c>
      <c r="I13" s="11">
        <v>31403</v>
      </c>
      <c r="J13" s="10">
        <v>1000000</v>
      </c>
      <c r="K13" s="10">
        <f t="shared" si="4"/>
        <v>33</v>
      </c>
      <c r="L13" s="11">
        <v>31439</v>
      </c>
      <c r="M13" s="10">
        <v>1000000</v>
      </c>
      <c r="N13" s="10">
        <f t="shared" si="5"/>
        <v>34</v>
      </c>
      <c r="O13" s="11">
        <v>31472</v>
      </c>
      <c r="P13" s="10">
        <v>1000000</v>
      </c>
      <c r="Q13" s="10">
        <f t="shared" si="6"/>
        <v>349</v>
      </c>
      <c r="R13" s="11">
        <v>31506</v>
      </c>
      <c r="S13" s="10">
        <v>1500000</v>
      </c>
      <c r="T13" s="10">
        <f t="shared" si="7"/>
        <v>44</v>
      </c>
      <c r="U13" s="11">
        <v>31855</v>
      </c>
      <c r="V13" s="10">
        <v>2000000</v>
      </c>
      <c r="W13" s="10">
        <f t="shared" si="18"/>
        <v>61</v>
      </c>
      <c r="X13" s="11">
        <v>31899</v>
      </c>
      <c r="Y13" s="10">
        <v>1500000</v>
      </c>
      <c r="Z13" s="10">
        <f t="shared" si="19"/>
        <v>40</v>
      </c>
      <c r="AA13" s="33">
        <v>31960</v>
      </c>
      <c r="AB13" s="10">
        <v>1500000</v>
      </c>
      <c r="AC13" s="10">
        <f t="shared" si="20"/>
        <v>368</v>
      </c>
      <c r="AD13" s="11">
        <v>32000</v>
      </c>
      <c r="AE13" s="10">
        <v>1500000</v>
      </c>
      <c r="AF13" s="10">
        <f t="shared" si="21"/>
        <v>83</v>
      </c>
      <c r="AG13" s="12">
        <v>32368</v>
      </c>
      <c r="AH13" s="10">
        <v>1000000</v>
      </c>
      <c r="AI13" s="10">
        <f t="shared" si="22"/>
        <v>82</v>
      </c>
      <c r="AJ13" s="12">
        <v>32451</v>
      </c>
      <c r="AK13" s="10">
        <v>1500000</v>
      </c>
      <c r="AL13" s="10">
        <f>IF(AP13=0,$CK$2-AM13,AP13-AM13)</f>
        <v>98</v>
      </c>
      <c r="AM13" s="12">
        <v>32533</v>
      </c>
      <c r="AN13" s="10">
        <v>1000000</v>
      </c>
      <c r="AO13" s="10">
        <f>IF(AS13=0,$CK$2-AP13,AS13-AP13)</f>
        <v>58</v>
      </c>
      <c r="AP13" s="12">
        <v>32631</v>
      </c>
      <c r="AQ13" s="10">
        <v>500000</v>
      </c>
      <c r="AR13" s="10">
        <f>IF(AV13=0,$CK$2-AS13,AV13-AS13)</f>
        <v>36</v>
      </c>
      <c r="AS13" s="12">
        <v>32689</v>
      </c>
      <c r="AT13" s="10">
        <v>2000000</v>
      </c>
      <c r="AU13" s="10">
        <f>IF(AY13=0,$CK$2-AV13,AY13-AV13)</f>
        <v>66</v>
      </c>
      <c r="AV13" s="12">
        <v>32725</v>
      </c>
      <c r="AW13" s="10">
        <v>6000000</v>
      </c>
      <c r="AX13" s="10">
        <f>IF(BB13=0,$CK$2-AY13,BB13-AY13)</f>
        <v>48</v>
      </c>
      <c r="AY13" s="12">
        <v>32791</v>
      </c>
      <c r="AZ13" s="10">
        <v>500000</v>
      </c>
      <c r="BA13" s="10">
        <f>IF(BE13=0,$CK$2-BB13,BE13-BB13)</f>
        <v>460</v>
      </c>
      <c r="BB13" s="12">
        <v>32839</v>
      </c>
      <c r="BC13" s="10">
        <v>500000</v>
      </c>
      <c r="BD13" s="10">
        <f>IF(BH13=0,$CK$2-BE13,BH13-BE13)</f>
        <v>259</v>
      </c>
      <c r="BE13" s="12">
        <v>33299</v>
      </c>
      <c r="BF13" s="10">
        <v>1500000</v>
      </c>
      <c r="BG13" s="10">
        <f>IF(BK13=0,$CK$2-BH13,BK13-BH13)</f>
        <v>2</v>
      </c>
      <c r="BH13" s="12">
        <v>33558</v>
      </c>
      <c r="BI13" s="10">
        <v>2000000</v>
      </c>
      <c r="BJ13" s="10">
        <f>IF(BN13=0,$CK$2-BK13,BN13-BK13)</f>
        <v>6</v>
      </c>
      <c r="BK13" s="12">
        <v>33560</v>
      </c>
      <c r="BL13" s="10">
        <v>20000000</v>
      </c>
      <c r="BM13" s="10">
        <f>IF(BQ13=0,$CK$2-BN13,BQ13-BN13)</f>
        <v>8</v>
      </c>
      <c r="BN13" s="12">
        <v>33566</v>
      </c>
      <c r="BO13" s="10">
        <v>2000000</v>
      </c>
      <c r="BP13" s="10">
        <f>IF(BT13=0,$CK$2-BQ13,BT13-BQ13)</f>
        <v>754</v>
      </c>
      <c r="BQ13" s="12">
        <v>33574</v>
      </c>
      <c r="BR13" s="46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0"/>
      <c r="CJ13" s="18"/>
      <c r="CK13" s="31">
        <v>34328</v>
      </c>
      <c r="CL13" s="19"/>
      <c r="CM13" s="19"/>
      <c r="CN13" s="19"/>
      <c r="CO13" s="19"/>
      <c r="CP13" s="19"/>
      <c r="CQ13" s="19"/>
      <c r="CR13" s="19"/>
      <c r="CS13" s="19"/>
      <c r="CT13" s="6"/>
      <c r="CU13" s="6"/>
      <c r="CV13" s="6"/>
      <c r="CW13" s="6"/>
      <c r="CX13" s="6"/>
      <c r="CY13" s="6"/>
      <c r="CZ13" s="6"/>
      <c r="DA13" s="6"/>
    </row>
    <row r="14" spans="1:174" ht="18.75">
      <c r="A14" s="20">
        <v>14</v>
      </c>
      <c r="B14" s="15" t="s">
        <v>76</v>
      </c>
      <c r="C14" s="15" t="s">
        <v>77</v>
      </c>
      <c r="D14" s="9">
        <f t="shared" si="0"/>
        <v>49000000</v>
      </c>
      <c r="E14" s="21">
        <f t="shared" si="23"/>
        <v>66929.2</v>
      </c>
      <c r="F14" s="5">
        <f t="shared" si="2"/>
        <v>41</v>
      </c>
      <c r="G14" s="10">
        <v>500000</v>
      </c>
      <c r="H14" s="10">
        <f t="shared" si="3"/>
        <v>44</v>
      </c>
      <c r="I14" s="11">
        <v>31402</v>
      </c>
      <c r="J14" s="10">
        <v>1000000</v>
      </c>
      <c r="K14" s="10">
        <f t="shared" si="4"/>
        <v>31</v>
      </c>
      <c r="L14" s="11">
        <v>31446</v>
      </c>
      <c r="M14" s="10">
        <v>1000000</v>
      </c>
      <c r="N14" s="10">
        <f t="shared" si="5"/>
        <v>139</v>
      </c>
      <c r="O14" s="11">
        <v>31477</v>
      </c>
      <c r="P14" s="10">
        <v>1000000</v>
      </c>
      <c r="Q14" s="10">
        <f t="shared" si="6"/>
        <v>253</v>
      </c>
      <c r="R14" s="11">
        <v>31616</v>
      </c>
      <c r="S14" s="10">
        <v>1500000</v>
      </c>
      <c r="T14" s="10">
        <f t="shared" si="7"/>
        <v>33</v>
      </c>
      <c r="U14" s="11">
        <v>31869</v>
      </c>
      <c r="V14" s="10">
        <v>2000000</v>
      </c>
      <c r="W14" s="10">
        <f t="shared" si="18"/>
        <v>25</v>
      </c>
      <c r="X14" s="11">
        <v>31902</v>
      </c>
      <c r="Y14" s="10">
        <v>1500000</v>
      </c>
      <c r="Z14" s="10">
        <f t="shared" si="19"/>
        <v>37</v>
      </c>
      <c r="AA14" s="11">
        <v>31927</v>
      </c>
      <c r="AB14" s="10">
        <v>1500000</v>
      </c>
      <c r="AC14" s="10">
        <f t="shared" si="20"/>
        <v>474</v>
      </c>
      <c r="AD14" s="11">
        <v>31964</v>
      </c>
      <c r="AE14" s="10">
        <v>1500000</v>
      </c>
      <c r="AF14" s="10">
        <f t="shared" si="21"/>
        <v>98</v>
      </c>
      <c r="AG14" s="12">
        <v>32438</v>
      </c>
      <c r="AH14" s="10">
        <v>500000</v>
      </c>
      <c r="AI14" s="10">
        <f t="shared" si="22"/>
        <v>32</v>
      </c>
      <c r="AJ14" s="12">
        <v>32536</v>
      </c>
      <c r="AK14" s="10">
        <v>500000</v>
      </c>
      <c r="AL14" s="10">
        <f>IF(AP14=0,$CK$2-AM14,AP14-AM14)</f>
        <v>38</v>
      </c>
      <c r="AM14" s="12">
        <v>32568</v>
      </c>
      <c r="AN14" s="10">
        <v>1000000</v>
      </c>
      <c r="AO14" s="10">
        <f>IF(AS14=0,$CK$2-AP14,AS14-AP14)</f>
        <v>46</v>
      </c>
      <c r="AP14" s="12">
        <v>32606</v>
      </c>
      <c r="AQ14" s="10">
        <v>2000000</v>
      </c>
      <c r="AR14" s="10">
        <f>IF(AV14=0,$CK$2-AS14,AV14-AS14)</f>
        <v>70</v>
      </c>
      <c r="AS14" s="12">
        <v>32652</v>
      </c>
      <c r="AT14" s="10">
        <v>1000000</v>
      </c>
      <c r="AU14" s="10">
        <f>IF(AY14=0,$CK$2-AV14,AY14-AV14)</f>
        <v>17</v>
      </c>
      <c r="AV14" s="12">
        <v>32722</v>
      </c>
      <c r="AW14" s="10">
        <v>1000000</v>
      </c>
      <c r="AX14" s="10">
        <f>IF(BB14=0,$CK$2-AY14,BB14-AY14)</f>
        <v>52</v>
      </c>
      <c r="AY14" s="12">
        <v>32739</v>
      </c>
      <c r="AZ14" s="10">
        <v>4000000</v>
      </c>
      <c r="BA14" s="10">
        <f>IF(BE14=0,$CK$2-BB14,BE14-BB14)</f>
        <v>543</v>
      </c>
      <c r="BB14" s="12">
        <v>32791</v>
      </c>
      <c r="BC14" s="10">
        <v>5400000</v>
      </c>
      <c r="BD14" s="10">
        <f>IF(BH14=0,$CK$2-BE14,BH14-BE14)</f>
        <v>189</v>
      </c>
      <c r="BE14" s="33">
        <v>33334</v>
      </c>
      <c r="BF14" s="24">
        <v>10000000</v>
      </c>
      <c r="BG14" s="10">
        <f>IF(BK14=0,$CK$2-BH14,BK14-BH14)</f>
        <v>54</v>
      </c>
      <c r="BH14" s="12">
        <v>33523</v>
      </c>
      <c r="BI14" s="10">
        <v>8100000</v>
      </c>
      <c r="BJ14" s="10">
        <f>IF(BN14=0,$CK$2-BK14,BN14-BK14)</f>
        <v>43</v>
      </c>
      <c r="BK14" s="12">
        <v>33577</v>
      </c>
      <c r="BL14" s="10">
        <v>1500000</v>
      </c>
      <c r="BM14" s="10">
        <f>IF(BQ14=0,$CK$2-BN14,BQ14-BN14)</f>
        <v>11</v>
      </c>
      <c r="BN14" s="12">
        <v>33620</v>
      </c>
      <c r="BO14" s="10">
        <v>2500000</v>
      </c>
      <c r="BP14" s="10">
        <f>IF(BT14=0,$CK$2-BQ14,BT14-BQ14)</f>
        <v>697</v>
      </c>
      <c r="BQ14" s="12">
        <v>33631</v>
      </c>
      <c r="BR14" s="46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0"/>
      <c r="CJ14" s="18"/>
      <c r="CK14" s="31">
        <v>34328</v>
      </c>
      <c r="CL14" s="19"/>
      <c r="CM14" s="19"/>
      <c r="CN14" s="19"/>
      <c r="CO14" s="19"/>
      <c r="CP14" s="19"/>
      <c r="CQ14" s="19"/>
      <c r="CR14" s="19"/>
      <c r="CS14" s="19"/>
      <c r="CT14" s="6"/>
      <c r="CU14" s="6"/>
      <c r="CV14" s="6"/>
      <c r="CW14" s="6"/>
      <c r="CX14" s="6"/>
      <c r="CY14" s="6"/>
      <c r="CZ14" s="6"/>
      <c r="DA14" s="6"/>
    </row>
    <row r="15" spans="1:174" ht="18.75">
      <c r="A15" s="20">
        <v>77</v>
      </c>
      <c r="B15" s="15" t="s">
        <v>76</v>
      </c>
      <c r="C15" s="15" t="s">
        <v>235</v>
      </c>
      <c r="D15" s="9">
        <f t="shared" si="0"/>
        <v>61000000</v>
      </c>
      <c r="E15" s="21">
        <f t="shared" si="23"/>
        <v>76001.600000000006</v>
      </c>
      <c r="F15" s="5">
        <f t="shared" si="2"/>
        <v>10</v>
      </c>
      <c r="G15" s="10">
        <v>500000</v>
      </c>
      <c r="H15" s="10">
        <f t="shared" si="3"/>
        <v>44</v>
      </c>
      <c r="I15" s="11">
        <v>31402</v>
      </c>
      <c r="J15" s="10">
        <v>1000000</v>
      </c>
      <c r="K15" s="10">
        <f t="shared" si="4"/>
        <v>31</v>
      </c>
      <c r="L15" s="11">
        <v>31446</v>
      </c>
      <c r="M15" s="10">
        <v>1000000</v>
      </c>
      <c r="N15" s="10">
        <f t="shared" si="5"/>
        <v>139</v>
      </c>
      <c r="O15" s="11">
        <v>31477</v>
      </c>
      <c r="P15" s="10">
        <v>1000000</v>
      </c>
      <c r="Q15" s="10">
        <f t="shared" si="6"/>
        <v>253</v>
      </c>
      <c r="R15" s="11">
        <v>31616</v>
      </c>
      <c r="S15" s="10">
        <v>1500000</v>
      </c>
      <c r="T15" s="10">
        <f t="shared" si="7"/>
        <v>33</v>
      </c>
      <c r="U15" s="11">
        <v>31869</v>
      </c>
      <c r="V15" s="10">
        <v>2000000</v>
      </c>
      <c r="W15" s="10">
        <f t="shared" si="18"/>
        <v>25</v>
      </c>
      <c r="X15" s="11">
        <v>31902</v>
      </c>
      <c r="Y15" s="10">
        <v>1500000</v>
      </c>
      <c r="Z15" s="10">
        <f t="shared" si="19"/>
        <v>37</v>
      </c>
      <c r="AA15" s="11">
        <v>31927</v>
      </c>
      <c r="AB15" s="10">
        <v>1500000</v>
      </c>
      <c r="AC15" s="10">
        <f t="shared" si="20"/>
        <v>408</v>
      </c>
      <c r="AD15" s="11">
        <v>31964</v>
      </c>
      <c r="AE15" s="10">
        <v>1500000</v>
      </c>
      <c r="AF15" s="10">
        <f t="shared" si="21"/>
        <v>164</v>
      </c>
      <c r="AG15" s="12">
        <v>32372</v>
      </c>
      <c r="AH15" s="10">
        <v>500000</v>
      </c>
      <c r="AI15" s="10">
        <f t="shared" si="22"/>
        <v>22</v>
      </c>
      <c r="AJ15" s="12">
        <v>32536</v>
      </c>
      <c r="AK15" s="10">
        <v>500000</v>
      </c>
      <c r="AL15" s="10">
        <f>IF(AP15=0,$CK$2-AM15,AP15-AM15)</f>
        <v>48</v>
      </c>
      <c r="AM15" s="12">
        <v>32558</v>
      </c>
      <c r="AN15" s="10">
        <v>1000000</v>
      </c>
      <c r="AO15" s="10">
        <f>IF(AS15=0,$CK$2-AP15,AS15-AP15)</f>
        <v>46</v>
      </c>
      <c r="AP15" s="12">
        <v>32606</v>
      </c>
      <c r="AQ15" s="10">
        <v>2000000</v>
      </c>
      <c r="AR15" s="10">
        <f>IF(AV15=0,$CK$2-AS15,AV15-AS15)</f>
        <v>70</v>
      </c>
      <c r="AS15" s="12">
        <v>32652</v>
      </c>
      <c r="AT15" s="10">
        <v>1000000</v>
      </c>
      <c r="AU15" s="10">
        <f>IF(AY15=0,$CK$2-AV15,AY15-AV15)</f>
        <v>17</v>
      </c>
      <c r="AV15" s="12">
        <v>32722</v>
      </c>
      <c r="AW15" s="10">
        <v>2000000</v>
      </c>
      <c r="AX15" s="10">
        <f>IF(BB15=0,$CK$2-AY15,BB15-AY15)</f>
        <v>126</v>
      </c>
      <c r="AY15" s="12">
        <v>32739</v>
      </c>
      <c r="AZ15" s="24">
        <v>4000000</v>
      </c>
      <c r="BA15" s="10">
        <f>IF(BE15=0,$CK$2-BB15,BE15-BB15)</f>
        <v>469</v>
      </c>
      <c r="BB15" s="12">
        <v>32865</v>
      </c>
      <c r="BC15" s="10">
        <v>5400000</v>
      </c>
      <c r="BD15" s="10">
        <f>IF(BH15=0,$CK$2-BE15,BH15-BE15)</f>
        <v>210</v>
      </c>
      <c r="BE15" s="33">
        <v>33334</v>
      </c>
      <c r="BF15" s="10">
        <v>10000000</v>
      </c>
      <c r="BG15" s="10">
        <f>IF(BK15=0,$CK$2-BH15,BK15-BH15)</f>
        <v>34</v>
      </c>
      <c r="BH15" s="33">
        <v>33544</v>
      </c>
      <c r="BI15" s="10">
        <v>7100000</v>
      </c>
      <c r="BJ15" s="10">
        <f>IF(BN15=0,$CK$2-BK15,BN15-BK15)</f>
        <v>19</v>
      </c>
      <c r="BK15" s="33">
        <v>33578</v>
      </c>
      <c r="BL15" s="10">
        <v>8000000</v>
      </c>
      <c r="BM15" s="10">
        <f>IF(BQ15=0,$CK$2-BN15,BQ15-BN15)</f>
        <v>31</v>
      </c>
      <c r="BN15" s="33">
        <v>33597</v>
      </c>
      <c r="BO15" s="10">
        <v>8000000</v>
      </c>
      <c r="BP15" s="10">
        <f>IF(BT15=0,$CK$2-BQ15,BT15-BQ15)</f>
        <v>700</v>
      </c>
      <c r="BQ15" s="33">
        <v>33628</v>
      </c>
      <c r="BR15" s="46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0"/>
      <c r="CJ15" s="18"/>
      <c r="CK15" s="31">
        <v>34328</v>
      </c>
      <c r="CL15" s="19"/>
      <c r="CM15" s="19"/>
      <c r="CN15" s="19"/>
      <c r="CO15" s="19"/>
      <c r="CP15" s="19"/>
      <c r="CQ15" s="19"/>
      <c r="CR15" s="19"/>
      <c r="CS15" s="19"/>
      <c r="CT15" s="6"/>
      <c r="CU15" s="6"/>
      <c r="CV15" s="6"/>
      <c r="CW15" s="6"/>
      <c r="CX15" s="6"/>
      <c r="CY15" s="6"/>
      <c r="CZ15" s="6"/>
      <c r="DA15" s="6"/>
    </row>
    <row r="16" spans="1:174" ht="18.75">
      <c r="A16" s="20">
        <v>16</v>
      </c>
      <c r="B16" s="15" t="s">
        <v>95</v>
      </c>
      <c r="C16" s="15" t="s">
        <v>55</v>
      </c>
      <c r="D16" s="9">
        <f t="shared" si="0"/>
        <v>61000000</v>
      </c>
      <c r="E16" s="21">
        <f t="shared" si="23"/>
        <v>61315.199999999997</v>
      </c>
      <c r="F16" s="5">
        <f t="shared" si="2"/>
        <v>67</v>
      </c>
      <c r="G16" s="10">
        <v>500000</v>
      </c>
      <c r="H16" s="10">
        <f t="shared" si="3"/>
        <v>116</v>
      </c>
      <c r="I16" s="11">
        <v>31402</v>
      </c>
      <c r="J16" s="10">
        <v>1000000</v>
      </c>
      <c r="K16" s="10">
        <f t="shared" si="4"/>
        <v>41</v>
      </c>
      <c r="L16" s="11">
        <v>31518</v>
      </c>
      <c r="M16" s="10">
        <v>1500000</v>
      </c>
      <c r="N16" s="10">
        <f t="shared" si="5"/>
        <v>310</v>
      </c>
      <c r="O16" s="11">
        <v>31559</v>
      </c>
      <c r="P16" s="10">
        <v>2500000</v>
      </c>
      <c r="Q16" s="10">
        <f t="shared" si="6"/>
        <v>77</v>
      </c>
      <c r="R16" s="11">
        <v>31869</v>
      </c>
      <c r="S16" s="10">
        <v>1500000</v>
      </c>
      <c r="T16" s="10">
        <f t="shared" si="7"/>
        <v>52</v>
      </c>
      <c r="U16" s="11">
        <v>31946</v>
      </c>
      <c r="V16" s="10">
        <v>1500000</v>
      </c>
      <c r="W16" s="10">
        <f t="shared" si="18"/>
        <v>342</v>
      </c>
      <c r="X16" s="11">
        <v>31998</v>
      </c>
      <c r="Y16" s="10">
        <v>1500000</v>
      </c>
      <c r="Z16" s="10">
        <f t="shared" si="19"/>
        <v>121</v>
      </c>
      <c r="AA16" s="11">
        <v>32340</v>
      </c>
      <c r="AB16" s="10">
        <v>2000000</v>
      </c>
      <c r="AC16" s="10">
        <f t="shared" si="20"/>
        <v>330</v>
      </c>
      <c r="AD16" s="11">
        <v>32461</v>
      </c>
      <c r="AE16" s="36">
        <v>2400000</v>
      </c>
      <c r="AF16" s="10">
        <f t="shared" si="21"/>
        <v>543</v>
      </c>
      <c r="AG16" s="12">
        <v>32791</v>
      </c>
      <c r="AH16" s="10">
        <v>6000000</v>
      </c>
      <c r="AI16" s="10">
        <f t="shared" si="22"/>
        <v>420</v>
      </c>
      <c r="AJ16" s="33">
        <v>33334</v>
      </c>
      <c r="AK16" s="53">
        <v>40600000</v>
      </c>
      <c r="AL16" s="53">
        <f t="shared" ref="AL16" si="24">IF(AP16=0,$CK$2-AM16,AP16-AM16)</f>
        <v>574</v>
      </c>
      <c r="AM16" s="56">
        <v>33754</v>
      </c>
      <c r="AO16" s="10"/>
      <c r="AP16" s="12"/>
      <c r="AR16" s="10"/>
      <c r="AS16" s="12"/>
      <c r="AU16" s="10"/>
      <c r="AV16" s="12"/>
      <c r="AX16" s="12"/>
      <c r="AY16" s="12"/>
      <c r="AZ16" s="24"/>
      <c r="BA16" s="12"/>
      <c r="BB16" s="12"/>
      <c r="BC16" s="24"/>
      <c r="BD16" s="12"/>
      <c r="BE16" s="12"/>
      <c r="BF16" s="24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46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0"/>
      <c r="CJ16" s="18"/>
      <c r="CK16" s="31">
        <v>34328</v>
      </c>
      <c r="CL16" s="19"/>
      <c r="CM16" s="19"/>
      <c r="CN16" s="19"/>
      <c r="CO16" s="19"/>
      <c r="CP16" s="19"/>
      <c r="CQ16" s="19"/>
      <c r="CR16" s="19"/>
      <c r="CS16" s="19"/>
      <c r="CT16" s="6"/>
      <c r="CU16" s="6"/>
      <c r="CV16" s="6"/>
      <c r="CW16" s="6"/>
      <c r="CX16" s="6"/>
      <c r="CY16" s="6"/>
      <c r="CZ16" s="6"/>
      <c r="DA16" s="6"/>
    </row>
    <row r="17" spans="1:105" ht="18.75">
      <c r="A17" s="20">
        <v>17</v>
      </c>
      <c r="B17" s="15" t="s">
        <v>108</v>
      </c>
      <c r="C17" s="15" t="s">
        <v>102</v>
      </c>
      <c r="D17" s="9">
        <f t="shared" si="0"/>
        <v>61000000</v>
      </c>
      <c r="E17" s="21">
        <f t="shared" si="23"/>
        <v>68867</v>
      </c>
      <c r="F17" s="5">
        <f t="shared" si="2"/>
        <v>30</v>
      </c>
      <c r="G17" s="10">
        <v>10000000</v>
      </c>
      <c r="H17" s="10">
        <f t="shared" si="3"/>
        <v>383</v>
      </c>
      <c r="I17" s="11">
        <v>31990</v>
      </c>
      <c r="J17" s="10">
        <v>1500000</v>
      </c>
      <c r="K17" s="10">
        <f t="shared" si="4"/>
        <v>168</v>
      </c>
      <c r="L17" s="11">
        <v>32373</v>
      </c>
      <c r="M17" s="10">
        <v>1000000</v>
      </c>
      <c r="N17" s="10">
        <f t="shared" si="5"/>
        <v>49</v>
      </c>
      <c r="O17" s="11">
        <v>32541</v>
      </c>
      <c r="P17" s="10">
        <v>500000</v>
      </c>
      <c r="Q17" s="10">
        <f t="shared" si="6"/>
        <v>40</v>
      </c>
      <c r="R17" s="11">
        <v>32590</v>
      </c>
      <c r="S17" s="10">
        <v>1000000</v>
      </c>
      <c r="T17" s="10">
        <f t="shared" si="7"/>
        <v>44</v>
      </c>
      <c r="U17" s="11">
        <v>32630</v>
      </c>
      <c r="V17" s="10">
        <v>500000</v>
      </c>
      <c r="W17" s="10">
        <f t="shared" si="18"/>
        <v>28</v>
      </c>
      <c r="X17" s="11">
        <v>32674</v>
      </c>
      <c r="Y17" s="10">
        <v>1000000</v>
      </c>
      <c r="Z17" s="10">
        <f t="shared" si="19"/>
        <v>34</v>
      </c>
      <c r="AA17" s="11">
        <v>32702</v>
      </c>
      <c r="AB17" s="10">
        <v>1000000</v>
      </c>
      <c r="AC17" s="10">
        <f t="shared" si="20"/>
        <v>63</v>
      </c>
      <c r="AD17" s="11">
        <v>32736</v>
      </c>
      <c r="AE17" s="10">
        <v>1500000</v>
      </c>
      <c r="AF17" s="10">
        <f t="shared" si="21"/>
        <v>143</v>
      </c>
      <c r="AG17" s="11">
        <v>32799</v>
      </c>
      <c r="AH17" s="10">
        <v>2000000</v>
      </c>
      <c r="AI17" s="10">
        <f t="shared" si="22"/>
        <v>453</v>
      </c>
      <c r="AJ17" s="12">
        <v>32942</v>
      </c>
      <c r="AK17" s="10">
        <v>1500000</v>
      </c>
      <c r="AL17" s="10">
        <f t="shared" ref="AL17:AL26" si="25">IF(AP17=0,$CK$2-AM17,AP17-AM17)</f>
        <v>155</v>
      </c>
      <c r="AM17" s="33">
        <v>33395</v>
      </c>
      <c r="AN17" s="10">
        <v>10000000</v>
      </c>
      <c r="AO17" s="10">
        <f>IF(AS17=0,$CK$2-AP17,AS17-AP17)</f>
        <v>13</v>
      </c>
      <c r="AP17" s="12">
        <v>33550</v>
      </c>
      <c r="AQ17" s="10">
        <v>10000000</v>
      </c>
      <c r="AR17" s="10">
        <f>IF(AV17=0,$CK$2-AS17,AV17-AS17)</f>
        <v>2</v>
      </c>
      <c r="AS17" s="12">
        <v>33563</v>
      </c>
      <c r="AT17" s="10">
        <v>3500000</v>
      </c>
      <c r="AU17" s="10">
        <f>IF(AY17=0,$CK$2-AV17,AY17-AV17)</f>
        <v>94</v>
      </c>
      <c r="AV17" s="12">
        <v>33565</v>
      </c>
      <c r="AW17" s="10">
        <v>3000000</v>
      </c>
      <c r="AX17" s="10">
        <f>IF(BB17=0,$CK$2-AY17,BB17-AY17)</f>
        <v>29</v>
      </c>
      <c r="AY17" s="12">
        <v>33659</v>
      </c>
      <c r="AZ17" s="10">
        <v>3000000</v>
      </c>
      <c r="BA17" s="10">
        <f>IF(BE17=0,$CK$2-BB17,BE17-BB17)</f>
        <v>31</v>
      </c>
      <c r="BB17" s="12">
        <v>33688</v>
      </c>
      <c r="BC17" s="10">
        <v>3000000</v>
      </c>
      <c r="BD17" s="10">
        <f>IF(BH17=0,$CK$2-BE17,BH17-BE17)</f>
        <v>61</v>
      </c>
      <c r="BE17" s="12">
        <v>33719</v>
      </c>
      <c r="BF17" s="10">
        <v>7000000</v>
      </c>
      <c r="BG17" s="10">
        <f>IF(BK17=0,$CK$2-BH17,BK17-BH17)</f>
        <v>548</v>
      </c>
      <c r="BH17" s="12">
        <v>33780</v>
      </c>
      <c r="BI17" s="10"/>
      <c r="BJ17" s="10"/>
      <c r="BK17" s="12"/>
      <c r="BL17" s="12"/>
      <c r="BM17" s="12"/>
      <c r="BN17" s="12"/>
      <c r="BO17" s="12"/>
      <c r="BP17" s="12"/>
      <c r="BQ17" s="12"/>
      <c r="BR17" s="46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0"/>
      <c r="CJ17" s="18"/>
      <c r="CK17" s="31">
        <v>34328</v>
      </c>
      <c r="CL17" s="19"/>
      <c r="CM17" s="19"/>
      <c r="CN17" s="19"/>
      <c r="CO17" s="19"/>
      <c r="CP17" s="19"/>
      <c r="CQ17" s="19"/>
      <c r="CR17" s="19"/>
      <c r="CS17" s="19"/>
      <c r="CT17" s="6"/>
      <c r="CU17" s="6"/>
      <c r="CV17" s="6"/>
      <c r="CW17" s="6"/>
      <c r="CX17" s="6"/>
      <c r="CY17" s="6"/>
      <c r="CZ17" s="6"/>
      <c r="DA17" s="6"/>
    </row>
    <row r="18" spans="1:105" ht="18.75">
      <c r="A18" s="20">
        <v>18</v>
      </c>
      <c r="B18" s="15" t="s">
        <v>252</v>
      </c>
      <c r="C18" s="15" t="s">
        <v>253</v>
      </c>
      <c r="D18" s="9">
        <f t="shared" si="0"/>
        <v>61000000</v>
      </c>
      <c r="E18" s="21">
        <f t="shared" si="23"/>
        <v>64810.5</v>
      </c>
      <c r="F18" s="5">
        <f t="shared" si="2"/>
        <v>51</v>
      </c>
      <c r="G18" s="10">
        <v>500000</v>
      </c>
      <c r="H18" s="10">
        <f t="shared" si="3"/>
        <v>36</v>
      </c>
      <c r="I18" s="11">
        <v>31396</v>
      </c>
      <c r="J18" s="10">
        <v>1000000</v>
      </c>
      <c r="K18" s="10">
        <f t="shared" si="4"/>
        <v>34</v>
      </c>
      <c r="L18" s="11">
        <v>31432</v>
      </c>
      <c r="M18" s="10">
        <v>1000000</v>
      </c>
      <c r="N18" s="10">
        <f t="shared" si="5"/>
        <v>42</v>
      </c>
      <c r="O18" s="11">
        <v>31466</v>
      </c>
      <c r="P18" s="10">
        <v>1000000</v>
      </c>
      <c r="Q18" s="10">
        <f t="shared" si="6"/>
        <v>344</v>
      </c>
      <c r="R18" s="11">
        <v>31508</v>
      </c>
      <c r="S18" s="10">
        <v>1500000</v>
      </c>
      <c r="T18" s="10">
        <f t="shared" si="7"/>
        <v>44</v>
      </c>
      <c r="U18" s="11">
        <v>31852</v>
      </c>
      <c r="V18" s="10">
        <v>2000000</v>
      </c>
      <c r="W18" s="10">
        <f t="shared" si="18"/>
        <v>62</v>
      </c>
      <c r="X18" s="11">
        <v>31896</v>
      </c>
      <c r="Y18" s="10">
        <v>1500000</v>
      </c>
      <c r="Z18" s="10">
        <f t="shared" si="19"/>
        <v>64</v>
      </c>
      <c r="AA18" s="11">
        <v>31958</v>
      </c>
      <c r="AB18" s="10">
        <v>1500000</v>
      </c>
      <c r="AC18" s="10">
        <f t="shared" si="20"/>
        <v>344</v>
      </c>
      <c r="AD18" s="11">
        <v>32022</v>
      </c>
      <c r="AE18" s="10">
        <v>1500000</v>
      </c>
      <c r="AF18" s="10">
        <f t="shared" si="21"/>
        <v>128</v>
      </c>
      <c r="AG18" s="12">
        <v>32366</v>
      </c>
      <c r="AH18" s="10">
        <v>500000</v>
      </c>
      <c r="AI18" s="10">
        <f t="shared" si="22"/>
        <v>43</v>
      </c>
      <c r="AJ18" s="12">
        <v>32494</v>
      </c>
      <c r="AK18" s="10">
        <v>1500000</v>
      </c>
      <c r="AL18" s="10">
        <f t="shared" si="25"/>
        <v>187</v>
      </c>
      <c r="AM18" s="12">
        <v>32537</v>
      </c>
      <c r="AN18" s="10">
        <v>1000000</v>
      </c>
      <c r="AO18" s="10">
        <f>IF(AS18=0,$CK$2-AP18,AS18-AP18)</f>
        <v>67</v>
      </c>
      <c r="AP18" s="12">
        <v>32724</v>
      </c>
      <c r="AQ18" s="10">
        <v>3000000</v>
      </c>
      <c r="AR18" s="10">
        <f>IF(AV18=0,$CK$2-AS18,AV18-AS18)</f>
        <v>19</v>
      </c>
      <c r="AS18" s="12">
        <v>32791</v>
      </c>
      <c r="AT18" s="10">
        <v>500000</v>
      </c>
      <c r="AU18" s="10">
        <f>IF(AY18=0,$CK$2-AV18,AY18-AV18)</f>
        <v>524</v>
      </c>
      <c r="AV18" s="12">
        <v>32810</v>
      </c>
      <c r="AW18" s="10">
        <v>7000000</v>
      </c>
      <c r="AX18" s="10">
        <f>IF(BB18=0,$CK$2-AY18,BB18-AY18)</f>
        <v>420</v>
      </c>
      <c r="AY18" s="33">
        <v>33334</v>
      </c>
      <c r="AZ18" s="10">
        <v>20000000</v>
      </c>
      <c r="BA18" s="10">
        <f>IF(BE18=0,$CK$2-BB18,BE18-BB18)</f>
        <v>123</v>
      </c>
      <c r="BB18" s="33">
        <v>33754</v>
      </c>
      <c r="BC18" s="10">
        <v>16000000</v>
      </c>
      <c r="BD18" s="10">
        <f>IF(BH18=0,$CK$2-BE18,BH18-BE18)</f>
        <v>451</v>
      </c>
      <c r="BE18" s="33">
        <v>33877</v>
      </c>
      <c r="BF18" s="24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46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0"/>
      <c r="CJ18" s="18"/>
      <c r="CK18" s="31">
        <v>34328</v>
      </c>
      <c r="CL18" s="19"/>
      <c r="CM18" s="19"/>
      <c r="CN18" s="19"/>
      <c r="CO18" s="19"/>
      <c r="CP18" s="19"/>
      <c r="CQ18" s="19"/>
      <c r="CR18" s="19"/>
      <c r="CS18" s="19"/>
      <c r="CT18" s="6"/>
      <c r="CU18" s="6"/>
      <c r="CV18" s="6"/>
      <c r="CW18" s="6"/>
      <c r="CX18" s="6"/>
      <c r="CY18" s="6"/>
      <c r="CZ18" s="6"/>
      <c r="DA18" s="6"/>
    </row>
    <row r="19" spans="1:105" ht="18.75">
      <c r="A19" s="20">
        <v>20</v>
      </c>
      <c r="B19" s="15" t="s">
        <v>230</v>
      </c>
      <c r="C19" s="15" t="s">
        <v>80</v>
      </c>
      <c r="D19" s="9">
        <f t="shared" si="0"/>
        <v>35000000</v>
      </c>
      <c r="E19" s="21">
        <f t="shared" si="23"/>
        <v>51718.2</v>
      </c>
      <c r="F19" s="5">
        <f t="shared" si="2"/>
        <v>85</v>
      </c>
      <c r="G19" s="10">
        <v>500000</v>
      </c>
      <c r="H19" s="10">
        <f t="shared" si="3"/>
        <v>40</v>
      </c>
      <c r="I19" s="11">
        <v>31401</v>
      </c>
      <c r="J19" s="10">
        <v>1000000</v>
      </c>
      <c r="K19" s="10">
        <f t="shared" si="4"/>
        <v>31</v>
      </c>
      <c r="L19" s="11">
        <v>31441</v>
      </c>
      <c r="M19" s="10">
        <v>1000000</v>
      </c>
      <c r="N19" s="10">
        <f t="shared" si="5"/>
        <v>70</v>
      </c>
      <c r="O19" s="11">
        <v>31472</v>
      </c>
      <c r="P19" s="10">
        <v>300000</v>
      </c>
      <c r="Q19" s="10">
        <f t="shared" si="6"/>
        <v>319</v>
      </c>
      <c r="R19" s="11">
        <v>31542</v>
      </c>
      <c r="S19" s="10">
        <v>2200000</v>
      </c>
      <c r="T19" s="10">
        <f t="shared" si="7"/>
        <v>48</v>
      </c>
      <c r="U19" s="11">
        <v>31861</v>
      </c>
      <c r="V19" s="10">
        <v>500000</v>
      </c>
      <c r="W19" s="10">
        <f t="shared" si="18"/>
        <v>16</v>
      </c>
      <c r="X19" s="11">
        <v>31909</v>
      </c>
      <c r="Y19" s="10">
        <v>500000</v>
      </c>
      <c r="Z19" s="10">
        <f t="shared" si="19"/>
        <v>33</v>
      </c>
      <c r="AA19" s="11">
        <v>31925</v>
      </c>
      <c r="AB19" s="10">
        <v>500000</v>
      </c>
      <c r="AC19" s="10">
        <f t="shared" si="20"/>
        <v>27</v>
      </c>
      <c r="AD19" s="11">
        <v>31958</v>
      </c>
      <c r="AE19" s="10">
        <v>500000</v>
      </c>
      <c r="AF19" s="10">
        <f t="shared" si="21"/>
        <v>25</v>
      </c>
      <c r="AG19" s="12">
        <v>31985</v>
      </c>
      <c r="AH19" s="10">
        <v>500000</v>
      </c>
      <c r="AI19" s="10">
        <f t="shared" si="22"/>
        <v>41</v>
      </c>
      <c r="AJ19" s="12">
        <v>32010</v>
      </c>
      <c r="AK19" s="10">
        <v>1000000</v>
      </c>
      <c r="AL19" s="10">
        <f t="shared" si="25"/>
        <v>27</v>
      </c>
      <c r="AM19" s="12">
        <v>32051</v>
      </c>
      <c r="AN19" s="10">
        <v>500000</v>
      </c>
      <c r="AO19" s="10">
        <f>IF(AS19=0,$CK$2-AP19,AS19-AP19)</f>
        <v>97</v>
      </c>
      <c r="AP19" s="12">
        <v>32078</v>
      </c>
      <c r="AQ19" s="10">
        <v>1000000</v>
      </c>
      <c r="AR19" s="10">
        <f>IF(AV19=0,$CK$2-AS19,AV19-AS19)</f>
        <v>191</v>
      </c>
      <c r="AS19" s="12">
        <v>32175</v>
      </c>
      <c r="AT19" s="10">
        <v>1500000</v>
      </c>
      <c r="AU19" s="10">
        <f>IF(AY19=0,$CK$2-AV19,AY19-AV19)</f>
        <v>58</v>
      </c>
      <c r="AV19" s="12">
        <v>32366</v>
      </c>
      <c r="AW19" s="10">
        <v>500000</v>
      </c>
      <c r="AX19" s="10">
        <f>IF(BB19=0,$CK$2-AY19,BB19-AY19)</f>
        <v>62</v>
      </c>
      <c r="AY19" s="12">
        <v>32424</v>
      </c>
      <c r="AZ19" s="10">
        <v>500000</v>
      </c>
      <c r="BA19" s="10">
        <f>IF(BE19=0,$CK$2-BB19,BE19-BB19)</f>
        <v>57</v>
      </c>
      <c r="BB19" s="12">
        <v>32486</v>
      </c>
      <c r="BC19" s="10">
        <v>500000</v>
      </c>
      <c r="BD19" s="10">
        <f>IF(BH19=0,$CK$2-BE19,BH19-BE19)</f>
        <v>248</v>
      </c>
      <c r="BE19" s="12">
        <v>32543</v>
      </c>
      <c r="BF19" s="10">
        <v>3000000</v>
      </c>
      <c r="BG19" s="10">
        <f>IF(BK19=0,$CK$2-BH19,BK19-BH19)</f>
        <v>543</v>
      </c>
      <c r="BH19" s="12">
        <v>32791</v>
      </c>
      <c r="BI19" s="10">
        <v>6500000</v>
      </c>
      <c r="BJ19" s="10">
        <f>IF(BN19=0,$CK$2-BK19,BN19-BK19)</f>
        <v>29</v>
      </c>
      <c r="BK19" s="33">
        <v>33334</v>
      </c>
      <c r="BL19" s="10">
        <v>500000</v>
      </c>
      <c r="BM19" s="10">
        <f>IF(BQ19=0,$CK$2-BN19,BQ19-BN19)</f>
        <v>173</v>
      </c>
      <c r="BN19" s="33">
        <v>33363</v>
      </c>
      <c r="BO19" s="10">
        <v>12000000</v>
      </c>
      <c r="BP19" s="10">
        <f>IF(BT19=0,$CK$2-BQ19,BT19-BQ19)</f>
        <v>792</v>
      </c>
      <c r="BQ19" s="12">
        <v>33536</v>
      </c>
      <c r="BR19" s="45"/>
      <c r="BS19" s="10"/>
      <c r="BT19" s="12"/>
      <c r="BU19" s="10"/>
      <c r="BV19" s="10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0"/>
      <c r="CJ19" s="18"/>
      <c r="CK19" s="31">
        <v>34328</v>
      </c>
      <c r="CL19" s="19"/>
      <c r="CM19" s="19"/>
      <c r="CN19" s="19"/>
      <c r="CO19" s="19"/>
      <c r="CP19" s="19"/>
      <c r="CQ19" s="19"/>
      <c r="CR19" s="19"/>
      <c r="CS19" s="19"/>
      <c r="CT19" s="6"/>
      <c r="CU19" s="6"/>
      <c r="CV19" s="6"/>
      <c r="CW19" s="6"/>
      <c r="CX19" s="6"/>
      <c r="CY19" s="6"/>
      <c r="CZ19" s="6"/>
      <c r="DA19" s="6"/>
    </row>
    <row r="20" spans="1:105" ht="18.75">
      <c r="A20" s="20">
        <v>21</v>
      </c>
      <c r="B20" s="15" t="s">
        <v>149</v>
      </c>
      <c r="C20" s="15" t="s">
        <v>150</v>
      </c>
      <c r="D20" s="9">
        <f t="shared" si="0"/>
        <v>61000000</v>
      </c>
      <c r="E20" s="21">
        <f t="shared" si="23"/>
        <v>63736.5</v>
      </c>
      <c r="F20" s="5">
        <f t="shared" si="2"/>
        <v>56</v>
      </c>
      <c r="G20" s="10">
        <v>10000000</v>
      </c>
      <c r="H20" s="10">
        <f t="shared" si="3"/>
        <v>98</v>
      </c>
      <c r="I20" s="11">
        <v>32274</v>
      </c>
      <c r="J20" s="10">
        <v>1500000</v>
      </c>
      <c r="K20" s="10">
        <f t="shared" si="4"/>
        <v>128</v>
      </c>
      <c r="L20" s="11">
        <v>32372</v>
      </c>
      <c r="M20" s="10">
        <v>500000</v>
      </c>
      <c r="N20" s="10">
        <f t="shared" si="5"/>
        <v>291</v>
      </c>
      <c r="O20" s="11">
        <v>32500</v>
      </c>
      <c r="P20" s="10">
        <v>3000000</v>
      </c>
      <c r="Q20" s="10">
        <f t="shared" si="6"/>
        <v>543</v>
      </c>
      <c r="R20" s="12">
        <v>32791</v>
      </c>
      <c r="S20" s="10">
        <v>7500000</v>
      </c>
      <c r="T20" s="10">
        <f t="shared" si="7"/>
        <v>187</v>
      </c>
      <c r="U20" s="33">
        <v>33334</v>
      </c>
      <c r="V20" s="10">
        <v>10000000</v>
      </c>
      <c r="W20" s="10">
        <f t="shared" si="18"/>
        <v>76</v>
      </c>
      <c r="X20" s="11">
        <v>33521</v>
      </c>
      <c r="Y20" s="10">
        <v>3000000</v>
      </c>
      <c r="Z20" s="10">
        <f t="shared" si="19"/>
        <v>2</v>
      </c>
      <c r="AA20" s="11">
        <v>33597</v>
      </c>
      <c r="AB20" s="10">
        <v>500000</v>
      </c>
      <c r="AC20" s="10">
        <f t="shared" si="20"/>
        <v>33</v>
      </c>
      <c r="AD20" s="12">
        <v>33599</v>
      </c>
      <c r="AE20" s="10">
        <v>9000000</v>
      </c>
      <c r="AF20" s="10">
        <f t="shared" si="21"/>
        <v>28</v>
      </c>
      <c r="AG20" s="12">
        <v>33632</v>
      </c>
      <c r="AH20" s="34">
        <v>4000000</v>
      </c>
      <c r="AI20" s="34">
        <f t="shared" si="22"/>
        <v>8</v>
      </c>
      <c r="AJ20" s="44">
        <v>33660</v>
      </c>
      <c r="AK20" s="10">
        <v>6000000</v>
      </c>
      <c r="AL20" s="10">
        <f t="shared" si="25"/>
        <v>6</v>
      </c>
      <c r="AM20" s="12">
        <v>33668</v>
      </c>
      <c r="AN20" s="34">
        <v>3000000</v>
      </c>
      <c r="AO20" s="34">
        <f t="shared" ref="AO20:AO26" si="26">IF(AS20=0,$CK$2-AP20,AS20-AP20)</f>
        <v>55</v>
      </c>
      <c r="AP20" s="44">
        <v>33674</v>
      </c>
      <c r="AQ20" s="34">
        <v>3000000</v>
      </c>
      <c r="AR20" s="34">
        <f t="shared" ref="AR20:AR26" si="27">IF(AV20=0,$CK$2-AS20,AV20-AS20)</f>
        <v>599</v>
      </c>
      <c r="AS20" s="44">
        <v>33729</v>
      </c>
      <c r="AU20" s="10"/>
      <c r="AV20" s="12"/>
      <c r="AX20" s="12"/>
      <c r="AY20" s="12"/>
      <c r="AZ20" s="24"/>
      <c r="BA20" s="12"/>
      <c r="BB20" s="12"/>
      <c r="BC20" s="24"/>
      <c r="BD20" s="12"/>
      <c r="BE20" s="12"/>
      <c r="BF20" s="24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46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0"/>
      <c r="CJ20" s="18"/>
      <c r="CK20" s="31">
        <v>34328</v>
      </c>
      <c r="CL20" s="19"/>
      <c r="CM20" s="19"/>
      <c r="CN20" s="19"/>
      <c r="CO20" s="19"/>
      <c r="CP20" s="19"/>
      <c r="CQ20" s="19"/>
      <c r="CR20" s="19"/>
      <c r="CS20" s="19"/>
      <c r="CT20" s="6"/>
      <c r="CU20" s="6"/>
      <c r="CV20" s="6"/>
      <c r="CW20" s="6"/>
      <c r="CX20" s="6"/>
      <c r="CY20" s="6"/>
      <c r="CZ20" s="6"/>
      <c r="DA20" s="6"/>
    </row>
    <row r="21" spans="1:105" ht="18.75">
      <c r="A21" s="20">
        <v>22</v>
      </c>
      <c r="B21" s="15" t="s">
        <v>155</v>
      </c>
      <c r="C21" s="15" t="s">
        <v>142</v>
      </c>
      <c r="D21" s="9">
        <f t="shared" si="0"/>
        <v>61000000</v>
      </c>
      <c r="E21" s="21">
        <f t="shared" si="23"/>
        <v>67580.5</v>
      </c>
      <c r="F21" s="5">
        <f t="shared" si="2"/>
        <v>40</v>
      </c>
      <c r="G21" s="10">
        <v>10000000</v>
      </c>
      <c r="H21" s="10">
        <f t="shared" si="3"/>
        <v>100</v>
      </c>
      <c r="I21" s="11">
        <v>32271</v>
      </c>
      <c r="J21" s="10">
        <v>1500000</v>
      </c>
      <c r="K21" s="10">
        <f t="shared" si="4"/>
        <v>72</v>
      </c>
      <c r="L21" s="11">
        <v>32371</v>
      </c>
      <c r="M21" s="10">
        <v>500000</v>
      </c>
      <c r="N21" s="10">
        <f t="shared" si="5"/>
        <v>43</v>
      </c>
      <c r="O21" s="11">
        <v>32443</v>
      </c>
      <c r="P21" s="10">
        <v>500000</v>
      </c>
      <c r="Q21" s="10">
        <f t="shared" si="6"/>
        <v>47</v>
      </c>
      <c r="R21" s="11">
        <v>32486</v>
      </c>
      <c r="S21" s="10">
        <v>500000</v>
      </c>
      <c r="T21" s="10">
        <f t="shared" si="7"/>
        <v>39</v>
      </c>
      <c r="U21" s="11">
        <v>32533</v>
      </c>
      <c r="V21" s="10">
        <v>500000</v>
      </c>
      <c r="W21" s="10">
        <f t="shared" si="18"/>
        <v>65</v>
      </c>
      <c r="X21" s="11">
        <v>32572</v>
      </c>
      <c r="Y21" s="10">
        <v>500000</v>
      </c>
      <c r="Z21" s="10">
        <f t="shared" si="19"/>
        <v>57</v>
      </c>
      <c r="AA21" s="11">
        <v>32637</v>
      </c>
      <c r="AB21" s="10">
        <v>1000000</v>
      </c>
      <c r="AC21" s="10">
        <f t="shared" si="20"/>
        <v>34</v>
      </c>
      <c r="AD21" s="11">
        <v>32694</v>
      </c>
      <c r="AE21" s="10">
        <v>500000</v>
      </c>
      <c r="AF21" s="10">
        <f t="shared" si="21"/>
        <v>60</v>
      </c>
      <c r="AG21" s="12">
        <v>32728</v>
      </c>
      <c r="AH21" s="10">
        <v>1000000</v>
      </c>
      <c r="AI21" s="10">
        <f t="shared" si="22"/>
        <v>65</v>
      </c>
      <c r="AJ21" s="12">
        <v>32788</v>
      </c>
      <c r="AK21" s="10">
        <v>1000000</v>
      </c>
      <c r="AL21" s="10">
        <f t="shared" si="25"/>
        <v>139</v>
      </c>
      <c r="AM21" s="12">
        <v>32853</v>
      </c>
      <c r="AN21" s="10">
        <v>1000000</v>
      </c>
      <c r="AO21" s="10">
        <f t="shared" si="26"/>
        <v>55</v>
      </c>
      <c r="AP21" s="12">
        <v>32992</v>
      </c>
      <c r="AQ21" s="10">
        <v>1000000</v>
      </c>
      <c r="AR21" s="10">
        <f t="shared" si="27"/>
        <v>126</v>
      </c>
      <c r="AS21" s="12">
        <v>33047</v>
      </c>
      <c r="AT21" s="10">
        <v>1000000</v>
      </c>
      <c r="AU21" s="10">
        <f t="shared" ref="AU21:AU26" si="28">IF(AY21=0,$CK$2-AV21,AY21-AV21)</f>
        <v>210</v>
      </c>
      <c r="AV21" s="12">
        <v>33173</v>
      </c>
      <c r="AW21" s="10">
        <v>5000000</v>
      </c>
      <c r="AX21" s="10">
        <f t="shared" ref="AX21:AX26" si="29">IF(BB21=0,$CK$2-AY21,BB21-AY21)</f>
        <v>138</v>
      </c>
      <c r="AY21" s="33">
        <v>33383</v>
      </c>
      <c r="AZ21" s="24">
        <v>19500000</v>
      </c>
      <c r="BA21" s="10">
        <f>IF(BE21=0,$CK$2-BB21,BE21-BB21)</f>
        <v>142</v>
      </c>
      <c r="BB21" s="33">
        <v>33521</v>
      </c>
      <c r="BC21" s="24">
        <v>4000000</v>
      </c>
      <c r="BD21" s="10">
        <f>IF(BH21=0,$CK$2-BE21,BH21-BE21)</f>
        <v>31</v>
      </c>
      <c r="BE21" s="33">
        <v>33663</v>
      </c>
      <c r="BF21" s="24">
        <v>4000000</v>
      </c>
      <c r="BG21" s="10">
        <f>IF(BK21=0,$CK$2-BH21,BK21-BH21)</f>
        <v>30</v>
      </c>
      <c r="BH21" s="33">
        <v>33694</v>
      </c>
      <c r="BI21" s="24">
        <v>4000000</v>
      </c>
      <c r="BJ21" s="10">
        <f>IF(BN21=0,$CK$2-BK21,BN21-BK21)</f>
        <v>30</v>
      </c>
      <c r="BK21" s="33">
        <v>33724</v>
      </c>
      <c r="BL21" s="24">
        <v>4000000</v>
      </c>
      <c r="BM21" s="10">
        <f>IF(BQ21=0,$CK$2-BN21,BQ21-BN21)</f>
        <v>574</v>
      </c>
      <c r="BN21" s="33">
        <v>33754</v>
      </c>
      <c r="BO21" s="12"/>
      <c r="BP21" s="12"/>
      <c r="BQ21" s="12"/>
      <c r="BR21" s="46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0"/>
      <c r="CJ21" s="18"/>
      <c r="CK21" s="31">
        <v>34328</v>
      </c>
      <c r="CL21" s="19"/>
      <c r="CM21" s="19"/>
      <c r="CN21" s="19"/>
      <c r="CO21" s="19"/>
      <c r="CP21" s="19"/>
      <c r="CQ21" s="19"/>
      <c r="CR21" s="19"/>
      <c r="CS21" s="19"/>
      <c r="CT21" s="6"/>
      <c r="CU21" s="6"/>
      <c r="CV21" s="6"/>
      <c r="CW21" s="6"/>
      <c r="CX21" s="6"/>
      <c r="CY21" s="6"/>
      <c r="CZ21" s="6"/>
      <c r="DA21" s="6"/>
    </row>
    <row r="22" spans="1:105" ht="18.75">
      <c r="A22" s="20">
        <v>23</v>
      </c>
      <c r="B22" s="15" t="s">
        <v>91</v>
      </c>
      <c r="C22" s="15" t="s">
        <v>92</v>
      </c>
      <c r="D22" s="9">
        <f t="shared" si="0"/>
        <v>49100000</v>
      </c>
      <c r="E22" s="21">
        <f t="shared" si="23"/>
        <v>66284.7</v>
      </c>
      <c r="F22" s="5">
        <f t="shared" si="2"/>
        <v>44</v>
      </c>
      <c r="G22" s="10">
        <v>500000</v>
      </c>
      <c r="H22" s="10">
        <f t="shared" si="3"/>
        <v>40</v>
      </c>
      <c r="I22" s="11">
        <v>31402</v>
      </c>
      <c r="J22" s="10">
        <v>1000000</v>
      </c>
      <c r="K22" s="10">
        <f t="shared" si="4"/>
        <v>34</v>
      </c>
      <c r="L22" s="11">
        <v>31442</v>
      </c>
      <c r="M22" s="10">
        <v>1000000</v>
      </c>
      <c r="N22" s="10">
        <f t="shared" si="5"/>
        <v>33</v>
      </c>
      <c r="O22" s="11">
        <v>31476</v>
      </c>
      <c r="P22" s="10">
        <v>1000000</v>
      </c>
      <c r="Q22" s="10">
        <f t="shared" si="6"/>
        <v>339</v>
      </c>
      <c r="R22" s="11">
        <v>31509</v>
      </c>
      <c r="S22" s="10">
        <v>1500000</v>
      </c>
      <c r="T22" s="10">
        <f t="shared" si="7"/>
        <v>49</v>
      </c>
      <c r="U22" s="11">
        <v>31848</v>
      </c>
      <c r="V22" s="10">
        <v>2000000</v>
      </c>
      <c r="W22" s="10">
        <f t="shared" si="18"/>
        <v>61</v>
      </c>
      <c r="X22" s="11">
        <v>31897</v>
      </c>
      <c r="Y22" s="10">
        <v>1500000</v>
      </c>
      <c r="Z22" s="10">
        <f t="shared" si="19"/>
        <v>67</v>
      </c>
      <c r="AA22" s="11">
        <v>31958</v>
      </c>
      <c r="AB22" s="10">
        <v>1500000</v>
      </c>
      <c r="AC22" s="10">
        <f t="shared" si="20"/>
        <v>346</v>
      </c>
      <c r="AD22" s="11">
        <v>32025</v>
      </c>
      <c r="AE22" s="10">
        <v>1500000</v>
      </c>
      <c r="AF22" s="10">
        <f t="shared" si="21"/>
        <v>72</v>
      </c>
      <c r="AG22" s="12">
        <v>32371</v>
      </c>
      <c r="AH22" s="10">
        <v>500000</v>
      </c>
      <c r="AI22" s="10">
        <f t="shared" si="22"/>
        <v>43</v>
      </c>
      <c r="AJ22" s="12">
        <v>32443</v>
      </c>
      <c r="AK22" s="10">
        <v>500000</v>
      </c>
      <c r="AL22" s="10">
        <f t="shared" si="25"/>
        <v>47</v>
      </c>
      <c r="AM22" s="12">
        <v>32486</v>
      </c>
      <c r="AN22" s="10">
        <v>500000</v>
      </c>
      <c r="AO22" s="10">
        <f t="shared" si="26"/>
        <v>39</v>
      </c>
      <c r="AP22" s="12">
        <v>32533</v>
      </c>
      <c r="AQ22" s="10">
        <v>500000</v>
      </c>
      <c r="AR22" s="10">
        <f t="shared" si="27"/>
        <v>65</v>
      </c>
      <c r="AS22" s="12">
        <v>32572</v>
      </c>
      <c r="AT22" s="10">
        <v>500000</v>
      </c>
      <c r="AU22" s="10">
        <f t="shared" si="28"/>
        <v>57</v>
      </c>
      <c r="AV22" s="12">
        <v>32637</v>
      </c>
      <c r="AW22" s="10">
        <v>1000000</v>
      </c>
      <c r="AX22" s="10">
        <f t="shared" si="29"/>
        <v>34</v>
      </c>
      <c r="AY22" s="12">
        <v>32694</v>
      </c>
      <c r="AZ22" s="10">
        <v>500000</v>
      </c>
      <c r="BA22" s="10">
        <f>IF(BE22=0,$CK$2-BB22,BE22-BB22)</f>
        <v>63</v>
      </c>
      <c r="BB22" s="12">
        <v>32728</v>
      </c>
      <c r="BC22" s="10">
        <v>3600000</v>
      </c>
      <c r="BD22" s="10">
        <f>IF(BH22=0,$CK$2-BE22,BH22-BE22)</f>
        <v>382</v>
      </c>
      <c r="BE22" s="12">
        <v>32791</v>
      </c>
      <c r="BF22" s="10">
        <v>1500000</v>
      </c>
      <c r="BG22" s="10">
        <f>IF(BK22=0,$CK$2-BH22,BK22-BH22)</f>
        <v>161</v>
      </c>
      <c r="BH22" s="12">
        <v>33173</v>
      </c>
      <c r="BI22" s="10">
        <v>6000000</v>
      </c>
      <c r="BJ22" s="10">
        <f>IF(BN22=0,$CK$2-BK22,BN22-BK22)</f>
        <v>187</v>
      </c>
      <c r="BK22" s="33">
        <v>33334</v>
      </c>
      <c r="BL22" s="24">
        <v>18500000</v>
      </c>
      <c r="BM22" s="10">
        <f>IF(BQ22=0,$CK$2-BN22,BQ22-BN22)</f>
        <v>142</v>
      </c>
      <c r="BN22" s="33">
        <v>33521</v>
      </c>
      <c r="BO22" s="24">
        <v>4000000</v>
      </c>
      <c r="BP22" s="10">
        <f>IF(BT22=0,$CK$2-BQ22,BT22-BQ22)</f>
        <v>665</v>
      </c>
      <c r="BQ22" s="33">
        <v>33663</v>
      </c>
      <c r="BR22" s="47"/>
      <c r="BS22" s="10"/>
      <c r="BT22" s="33"/>
      <c r="BU22" s="24"/>
      <c r="BV22" s="10"/>
      <c r="BW22" s="33"/>
      <c r="BX22" s="24"/>
      <c r="BY22" s="10"/>
      <c r="BZ22" s="33"/>
      <c r="CA22" s="12"/>
      <c r="CB22" s="12"/>
      <c r="CC22" s="12"/>
      <c r="CD22" s="12"/>
      <c r="CE22" s="12"/>
      <c r="CF22" s="12"/>
      <c r="CG22" s="12"/>
      <c r="CH22" s="12"/>
      <c r="CI22" s="10"/>
      <c r="CJ22" s="18"/>
      <c r="CK22" s="31">
        <v>34328</v>
      </c>
      <c r="CL22" s="19"/>
      <c r="CM22" s="19"/>
      <c r="CN22" s="19"/>
      <c r="CO22" s="19"/>
      <c r="CP22" s="19"/>
      <c r="CQ22" s="19"/>
      <c r="CR22" s="19"/>
      <c r="CS22" s="19"/>
      <c r="CT22" s="6"/>
      <c r="CU22" s="6"/>
      <c r="CV22" s="6"/>
      <c r="CW22" s="6"/>
      <c r="CX22" s="6"/>
      <c r="CY22" s="6"/>
      <c r="CZ22" s="6"/>
      <c r="DA22" s="6"/>
    </row>
    <row r="23" spans="1:105" ht="18.75">
      <c r="A23" s="20">
        <v>91</v>
      </c>
      <c r="B23" s="15" t="s">
        <v>254</v>
      </c>
      <c r="C23" s="15" t="s">
        <v>255</v>
      </c>
      <c r="D23" s="9">
        <f t="shared" si="0"/>
        <v>65000000</v>
      </c>
      <c r="E23" s="21">
        <f t="shared" si="23"/>
        <v>70104.600000000006</v>
      </c>
      <c r="F23" s="5">
        <f t="shared" si="2"/>
        <v>24</v>
      </c>
      <c r="G23" s="10">
        <v>500000</v>
      </c>
      <c r="H23" s="10">
        <f t="shared" si="3"/>
        <v>31</v>
      </c>
      <c r="I23" s="11">
        <v>31402</v>
      </c>
      <c r="J23" s="10">
        <v>1000000</v>
      </c>
      <c r="K23" s="10">
        <f t="shared" si="4"/>
        <v>33</v>
      </c>
      <c r="L23" s="11">
        <v>31433</v>
      </c>
      <c r="M23" s="10">
        <v>1000000</v>
      </c>
      <c r="N23" s="10">
        <f t="shared" si="5"/>
        <v>53</v>
      </c>
      <c r="O23" s="11">
        <v>31466</v>
      </c>
      <c r="P23" s="10">
        <v>1000000</v>
      </c>
      <c r="Q23" s="10">
        <f t="shared" si="6"/>
        <v>301</v>
      </c>
      <c r="R23" s="11">
        <v>31519</v>
      </c>
      <c r="S23" s="10">
        <v>1500000</v>
      </c>
      <c r="T23" s="10">
        <f t="shared" si="7"/>
        <v>72</v>
      </c>
      <c r="U23" s="11">
        <v>31820</v>
      </c>
      <c r="V23" s="10">
        <v>2000000</v>
      </c>
      <c r="W23" s="10">
        <f t="shared" si="18"/>
        <v>66</v>
      </c>
      <c r="X23" s="11">
        <v>31892</v>
      </c>
      <c r="Y23" s="10">
        <v>1500000</v>
      </c>
      <c r="Z23" s="10">
        <f t="shared" si="19"/>
        <v>61</v>
      </c>
      <c r="AA23" s="11">
        <v>31958</v>
      </c>
      <c r="AB23" s="10">
        <v>1500000</v>
      </c>
      <c r="AC23" s="10">
        <f t="shared" si="20"/>
        <v>352</v>
      </c>
      <c r="AD23" s="11">
        <v>32019</v>
      </c>
      <c r="AE23" s="10">
        <v>1500000</v>
      </c>
      <c r="AF23" s="10">
        <f t="shared" si="21"/>
        <v>122</v>
      </c>
      <c r="AG23" s="12">
        <v>32371</v>
      </c>
      <c r="AH23" s="10">
        <v>500000</v>
      </c>
      <c r="AI23" s="10">
        <f t="shared" si="22"/>
        <v>36</v>
      </c>
      <c r="AJ23" s="12">
        <v>32493</v>
      </c>
      <c r="AK23" s="10">
        <v>1000000</v>
      </c>
      <c r="AL23" s="10">
        <f t="shared" si="25"/>
        <v>57</v>
      </c>
      <c r="AM23" s="12">
        <v>32529</v>
      </c>
      <c r="AN23" s="10">
        <v>500000</v>
      </c>
      <c r="AO23" s="10">
        <f t="shared" si="26"/>
        <v>58</v>
      </c>
      <c r="AP23" s="12">
        <v>32586</v>
      </c>
      <c r="AQ23" s="10">
        <v>500000</v>
      </c>
      <c r="AR23" s="10">
        <f t="shared" si="27"/>
        <v>147</v>
      </c>
      <c r="AS23" s="12">
        <v>32644</v>
      </c>
      <c r="AT23" s="10">
        <v>3000000</v>
      </c>
      <c r="AU23" s="10">
        <f t="shared" si="28"/>
        <v>398</v>
      </c>
      <c r="AV23" s="12">
        <v>32791</v>
      </c>
      <c r="AW23" s="10">
        <v>1700000</v>
      </c>
      <c r="AX23" s="10">
        <f t="shared" si="29"/>
        <v>145</v>
      </c>
      <c r="AY23" s="12">
        <v>33189</v>
      </c>
      <c r="AZ23" s="10">
        <v>5000000</v>
      </c>
      <c r="BA23" s="10">
        <f>IF(BE23=0,$CK$2-BB23,BE23-BB23)</f>
        <v>28</v>
      </c>
      <c r="BB23" s="33">
        <v>33334</v>
      </c>
      <c r="BC23" s="24">
        <v>1300000</v>
      </c>
      <c r="BD23" s="10">
        <f>IF(BH23=0,$CK$2-BE23,BH23-BE23)</f>
        <v>316</v>
      </c>
      <c r="BE23" s="33">
        <v>33362</v>
      </c>
      <c r="BF23" s="24">
        <v>15000000</v>
      </c>
      <c r="BG23" s="10">
        <f>IF(BK23=0,$CK$2-BH23,BK23-BH23)</f>
        <v>41</v>
      </c>
      <c r="BH23" s="33">
        <v>33678</v>
      </c>
      <c r="BI23" s="24">
        <v>10000000</v>
      </c>
      <c r="BJ23" s="10">
        <f>IF(BN23=0,$CK$2-BK23,BN23-BK23)</f>
        <v>46</v>
      </c>
      <c r="BK23" s="33">
        <v>33719</v>
      </c>
      <c r="BL23" s="24">
        <v>15000000</v>
      </c>
      <c r="BM23" s="10">
        <f>IF(BQ23=0,$CK$2-BN23,BQ23-BN23)</f>
        <v>563</v>
      </c>
      <c r="BN23" s="33">
        <v>33765</v>
      </c>
      <c r="BO23" s="24"/>
      <c r="BP23" s="10"/>
      <c r="BQ23" s="33"/>
      <c r="BR23" s="46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0"/>
      <c r="CJ23" s="18"/>
      <c r="CK23" s="31">
        <v>34328</v>
      </c>
      <c r="CL23" s="19"/>
      <c r="CM23" s="19"/>
      <c r="CN23" s="19"/>
      <c r="CO23" s="19"/>
      <c r="CP23" s="19"/>
      <c r="CQ23" s="19"/>
      <c r="CR23" s="19"/>
      <c r="CS23" s="19"/>
      <c r="CT23" s="6"/>
      <c r="CU23" s="6"/>
      <c r="CV23" s="6"/>
      <c r="CW23" s="6"/>
      <c r="CX23" s="6"/>
      <c r="CY23" s="6"/>
      <c r="CZ23" s="6"/>
      <c r="DA23" s="6"/>
    </row>
    <row r="24" spans="1:105" ht="18.75">
      <c r="A24" s="20">
        <v>25</v>
      </c>
      <c r="B24" s="15" t="s">
        <v>93</v>
      </c>
      <c r="C24" s="15" t="s">
        <v>94</v>
      </c>
      <c r="D24" s="9">
        <f t="shared" si="0"/>
        <v>45300000</v>
      </c>
      <c r="E24" s="21">
        <f t="shared" si="23"/>
        <v>66025.399999999994</v>
      </c>
      <c r="F24" s="5">
        <f t="shared" si="2"/>
        <v>46</v>
      </c>
      <c r="G24" s="10">
        <v>500000</v>
      </c>
      <c r="H24" s="10">
        <f t="shared" si="3"/>
        <v>51</v>
      </c>
      <c r="I24" s="11">
        <v>31402</v>
      </c>
      <c r="J24" s="10">
        <v>1000000</v>
      </c>
      <c r="K24" s="10">
        <f t="shared" si="4"/>
        <v>23</v>
      </c>
      <c r="L24" s="11">
        <v>31453</v>
      </c>
      <c r="M24" s="10">
        <v>1000000</v>
      </c>
      <c r="N24" s="10">
        <f t="shared" si="5"/>
        <v>63</v>
      </c>
      <c r="O24" s="11">
        <v>31476</v>
      </c>
      <c r="P24" s="10">
        <v>1000000</v>
      </c>
      <c r="Q24" s="10">
        <f t="shared" si="6"/>
        <v>308</v>
      </c>
      <c r="R24" s="11">
        <v>31539</v>
      </c>
      <c r="S24" s="10">
        <v>2000000</v>
      </c>
      <c r="T24" s="10">
        <f t="shared" si="7"/>
        <v>57</v>
      </c>
      <c r="U24" s="11">
        <v>31847</v>
      </c>
      <c r="V24" s="10">
        <v>700000</v>
      </c>
      <c r="W24" s="10">
        <f t="shared" si="18"/>
        <v>40</v>
      </c>
      <c r="X24" s="11">
        <v>31904</v>
      </c>
      <c r="Y24" s="10">
        <v>2300000</v>
      </c>
      <c r="Z24" s="10">
        <f t="shared" si="19"/>
        <v>79</v>
      </c>
      <c r="AA24" s="11">
        <v>31944</v>
      </c>
      <c r="AB24" s="10">
        <v>1300000</v>
      </c>
      <c r="AC24" s="10">
        <f t="shared" si="20"/>
        <v>1</v>
      </c>
      <c r="AD24" s="11">
        <v>32023</v>
      </c>
      <c r="AE24" s="10">
        <v>200000</v>
      </c>
      <c r="AF24" s="10">
        <f t="shared" si="21"/>
        <v>347</v>
      </c>
      <c r="AG24" s="12">
        <v>32024</v>
      </c>
      <c r="AH24" s="10">
        <v>1500000</v>
      </c>
      <c r="AI24" s="10">
        <f t="shared" si="22"/>
        <v>19</v>
      </c>
      <c r="AJ24" s="12">
        <v>32371</v>
      </c>
      <c r="AK24" s="10">
        <v>1000000</v>
      </c>
      <c r="AL24" s="10">
        <f t="shared" si="25"/>
        <v>72</v>
      </c>
      <c r="AM24" s="12">
        <v>32390</v>
      </c>
      <c r="AN24" s="10">
        <v>1000000</v>
      </c>
      <c r="AO24" s="10">
        <f t="shared" si="26"/>
        <v>56</v>
      </c>
      <c r="AP24" s="12">
        <v>32462</v>
      </c>
      <c r="AQ24" s="10">
        <v>1000000</v>
      </c>
      <c r="AR24" s="10">
        <f t="shared" si="27"/>
        <v>13</v>
      </c>
      <c r="AS24" s="12">
        <v>32518</v>
      </c>
      <c r="AT24" s="10">
        <v>1000000</v>
      </c>
      <c r="AU24" s="10">
        <f t="shared" si="28"/>
        <v>67</v>
      </c>
      <c r="AV24" s="12">
        <v>32531</v>
      </c>
      <c r="AW24" s="10">
        <v>600000</v>
      </c>
      <c r="AX24" s="10">
        <f t="shared" si="29"/>
        <v>1</v>
      </c>
      <c r="AY24" s="12">
        <v>32598</v>
      </c>
      <c r="AZ24" s="10">
        <v>400000</v>
      </c>
      <c r="BA24" s="10">
        <f>IF(BE24=0,$CK$2-BB24,BE24-BB24)</f>
        <v>62</v>
      </c>
      <c r="BB24" s="12">
        <v>32599</v>
      </c>
      <c r="BC24" s="10">
        <v>1000000</v>
      </c>
      <c r="BD24" s="10">
        <f>IF(BH24=0,$CK$2-BE24,BH24-BE24)</f>
        <v>130</v>
      </c>
      <c r="BE24" s="12">
        <v>32661</v>
      </c>
      <c r="BF24" s="24">
        <v>5000000</v>
      </c>
      <c r="BG24" s="10">
        <f>IF(BK24=0,$CK$2-BH24,BK24-BH24)</f>
        <v>543</v>
      </c>
      <c r="BH24" s="12">
        <v>32791</v>
      </c>
      <c r="BI24" s="10">
        <v>4300000</v>
      </c>
      <c r="BJ24" s="10">
        <f>IF(BN24=0,$CK$2-BK24,BN24-BK24)</f>
        <v>190</v>
      </c>
      <c r="BK24" s="33">
        <v>33334</v>
      </c>
      <c r="BL24" s="10">
        <v>11700000</v>
      </c>
      <c r="BM24" s="10">
        <f>IF(BQ24=0,$CK$2-BN24,BQ24-BN24)</f>
        <v>19</v>
      </c>
      <c r="BN24" s="12">
        <v>33524</v>
      </c>
      <c r="BO24" s="10">
        <v>6800000</v>
      </c>
      <c r="BP24" s="10">
        <f>IF(BT24=0,$CK$2-BQ24,BT24-BQ24)</f>
        <v>785</v>
      </c>
      <c r="BQ24" s="12">
        <v>33543</v>
      </c>
      <c r="BR24" s="46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0"/>
      <c r="CJ24" s="18"/>
      <c r="CK24" s="31">
        <v>34328</v>
      </c>
      <c r="CL24" s="19"/>
      <c r="CM24" s="19"/>
      <c r="CN24" s="19"/>
      <c r="CO24" s="19"/>
      <c r="CP24" s="19"/>
      <c r="CQ24" s="19"/>
      <c r="CR24" s="19"/>
      <c r="CS24" s="19"/>
      <c r="CT24" s="6"/>
      <c r="CU24" s="6"/>
      <c r="CV24" s="6"/>
      <c r="CW24" s="6"/>
      <c r="CX24" s="6"/>
      <c r="CY24" s="6"/>
      <c r="CZ24" s="6"/>
      <c r="DA24" s="6"/>
    </row>
    <row r="25" spans="1:105" ht="18.75">
      <c r="A25" s="20">
        <v>26</v>
      </c>
      <c r="B25" s="15" t="s">
        <v>93</v>
      </c>
      <c r="C25" s="15" t="s">
        <v>79</v>
      </c>
      <c r="D25" s="9">
        <f t="shared" si="0"/>
        <v>61000000</v>
      </c>
      <c r="E25" s="21">
        <f t="shared" si="23"/>
        <v>62464</v>
      </c>
      <c r="F25" s="5">
        <f t="shared" si="2"/>
        <v>62</v>
      </c>
      <c r="G25" s="10">
        <v>500000</v>
      </c>
      <c r="H25" s="10">
        <f t="shared" si="3"/>
        <v>47</v>
      </c>
      <c r="I25" s="11">
        <v>31404</v>
      </c>
      <c r="J25" s="10">
        <v>1000000</v>
      </c>
      <c r="K25" s="10">
        <f t="shared" si="4"/>
        <v>27</v>
      </c>
      <c r="L25" s="11">
        <v>31451</v>
      </c>
      <c r="M25" s="10">
        <v>1000000</v>
      </c>
      <c r="N25" s="10">
        <f t="shared" si="5"/>
        <v>365</v>
      </c>
      <c r="O25" s="11">
        <v>31478</v>
      </c>
      <c r="P25" s="10">
        <v>2500000</v>
      </c>
      <c r="Q25" s="10">
        <f t="shared" si="6"/>
        <v>76</v>
      </c>
      <c r="R25" s="11">
        <v>31843</v>
      </c>
      <c r="S25" s="10">
        <v>1000000</v>
      </c>
      <c r="T25" s="10">
        <f t="shared" si="7"/>
        <v>63</v>
      </c>
      <c r="U25" s="11">
        <v>31919</v>
      </c>
      <c r="V25" s="10">
        <v>2000000</v>
      </c>
      <c r="W25" s="10">
        <f t="shared" si="18"/>
        <v>176</v>
      </c>
      <c r="X25" s="11">
        <v>31982</v>
      </c>
      <c r="Y25" s="10">
        <v>1000000</v>
      </c>
      <c r="Z25" s="10">
        <f t="shared" si="19"/>
        <v>44</v>
      </c>
      <c r="AA25" s="11">
        <v>32158</v>
      </c>
      <c r="AB25" s="10">
        <v>1000000</v>
      </c>
      <c r="AC25" s="10">
        <f t="shared" si="20"/>
        <v>171</v>
      </c>
      <c r="AD25" s="11">
        <v>32202</v>
      </c>
      <c r="AE25" s="10">
        <v>1500000</v>
      </c>
      <c r="AF25" s="10">
        <f t="shared" si="21"/>
        <v>173</v>
      </c>
      <c r="AG25" s="12">
        <v>32373</v>
      </c>
      <c r="AH25" s="10">
        <v>500000</v>
      </c>
      <c r="AI25" s="10">
        <f t="shared" si="22"/>
        <v>759</v>
      </c>
      <c r="AJ25" s="12">
        <v>32546</v>
      </c>
      <c r="AK25" s="10">
        <v>5000000</v>
      </c>
      <c r="AL25" s="10">
        <f t="shared" si="25"/>
        <v>248</v>
      </c>
      <c r="AM25" s="12">
        <v>33305</v>
      </c>
      <c r="AN25" s="10">
        <v>20000000</v>
      </c>
      <c r="AO25" s="10">
        <f t="shared" si="26"/>
        <v>140</v>
      </c>
      <c r="AP25" s="12">
        <v>33553</v>
      </c>
      <c r="AQ25" s="10">
        <v>5000000</v>
      </c>
      <c r="AR25" s="10">
        <f t="shared" si="27"/>
        <v>61</v>
      </c>
      <c r="AS25" s="12">
        <v>33693</v>
      </c>
      <c r="AT25" s="10">
        <v>5000000</v>
      </c>
      <c r="AU25" s="10">
        <f t="shared" si="28"/>
        <v>61</v>
      </c>
      <c r="AV25" s="12">
        <v>33754</v>
      </c>
      <c r="AW25" s="10">
        <v>14000000</v>
      </c>
      <c r="AX25" s="10">
        <f t="shared" si="29"/>
        <v>513</v>
      </c>
      <c r="AY25" s="12">
        <v>33815</v>
      </c>
      <c r="AZ25" s="24"/>
      <c r="BA25" s="12"/>
      <c r="BB25" s="12"/>
      <c r="BC25" s="24"/>
      <c r="BD25" s="12"/>
      <c r="BE25" s="12"/>
      <c r="BF25" s="24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46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0"/>
      <c r="CJ25" s="18"/>
      <c r="CK25" s="31">
        <v>34328</v>
      </c>
      <c r="CL25" s="19"/>
      <c r="CM25" s="19"/>
      <c r="CN25" s="19"/>
      <c r="CO25" s="19"/>
      <c r="CP25" s="19"/>
      <c r="CQ25" s="19"/>
      <c r="CR25" s="19"/>
      <c r="CS25" s="19"/>
      <c r="CT25" s="6"/>
      <c r="CU25" s="6"/>
      <c r="CV25" s="6"/>
      <c r="CW25" s="6"/>
      <c r="CX25" s="6"/>
      <c r="CY25" s="6"/>
      <c r="CZ25" s="6"/>
      <c r="DA25" s="6"/>
    </row>
    <row r="26" spans="1:105" ht="18.75">
      <c r="A26" s="20">
        <v>27</v>
      </c>
      <c r="B26" s="15" t="s">
        <v>156</v>
      </c>
      <c r="C26" s="15" t="s">
        <v>154</v>
      </c>
      <c r="D26" s="9">
        <f t="shared" si="0"/>
        <v>61200000</v>
      </c>
      <c r="E26" s="21">
        <f t="shared" si="23"/>
        <v>81201.3</v>
      </c>
      <c r="F26" s="5">
        <f t="shared" si="2"/>
        <v>2</v>
      </c>
      <c r="G26" s="10">
        <v>500000</v>
      </c>
      <c r="H26" s="10">
        <f t="shared" si="3"/>
        <v>36</v>
      </c>
      <c r="I26" s="11">
        <v>31403</v>
      </c>
      <c r="J26" s="10">
        <v>1000000</v>
      </c>
      <c r="K26" s="10">
        <f t="shared" si="4"/>
        <v>45</v>
      </c>
      <c r="L26" s="11">
        <v>31439</v>
      </c>
      <c r="M26" s="10">
        <v>1000000</v>
      </c>
      <c r="N26" s="10">
        <f t="shared" si="5"/>
        <v>51</v>
      </c>
      <c r="O26" s="11">
        <v>31484</v>
      </c>
      <c r="P26" s="10">
        <v>1000000</v>
      </c>
      <c r="Q26" s="10">
        <f t="shared" si="6"/>
        <v>330</v>
      </c>
      <c r="R26" s="11">
        <v>31535</v>
      </c>
      <c r="S26" s="10">
        <v>1100000</v>
      </c>
      <c r="T26" s="10">
        <f t="shared" si="7"/>
        <v>3</v>
      </c>
      <c r="U26" s="11">
        <v>31865</v>
      </c>
      <c r="V26" s="10">
        <v>400000</v>
      </c>
      <c r="W26" s="10">
        <f t="shared" si="18"/>
        <v>16</v>
      </c>
      <c r="X26" s="11">
        <v>31868</v>
      </c>
      <c r="Y26" s="10">
        <v>2000000</v>
      </c>
      <c r="Z26" s="10">
        <f t="shared" si="19"/>
        <v>60</v>
      </c>
      <c r="AA26" s="11">
        <v>31884</v>
      </c>
      <c r="AB26" s="10">
        <v>1500000</v>
      </c>
      <c r="AC26" s="10">
        <f t="shared" si="20"/>
        <v>322</v>
      </c>
      <c r="AD26" s="11">
        <v>31944</v>
      </c>
      <c r="AE26" s="10">
        <v>1500000</v>
      </c>
      <c r="AF26" s="10">
        <f t="shared" si="21"/>
        <v>104</v>
      </c>
      <c r="AG26" s="12">
        <v>32266</v>
      </c>
      <c r="AH26" s="10">
        <v>1500000</v>
      </c>
      <c r="AI26" s="10">
        <f t="shared" si="22"/>
        <v>1</v>
      </c>
      <c r="AJ26" s="12">
        <v>32370</v>
      </c>
      <c r="AK26" s="10">
        <v>10000000</v>
      </c>
      <c r="AL26" s="10">
        <f t="shared" si="25"/>
        <v>482</v>
      </c>
      <c r="AM26" s="12">
        <v>32371</v>
      </c>
      <c r="AN26" s="10">
        <v>6200000</v>
      </c>
      <c r="AO26" s="10">
        <f t="shared" si="26"/>
        <v>378</v>
      </c>
      <c r="AP26" s="12">
        <v>32853</v>
      </c>
      <c r="AQ26" s="10">
        <v>2500000</v>
      </c>
      <c r="AR26" s="10">
        <f t="shared" si="27"/>
        <v>313</v>
      </c>
      <c r="AS26" s="12">
        <v>33231</v>
      </c>
      <c r="AT26" s="10">
        <v>5000000</v>
      </c>
      <c r="AU26" s="10">
        <f t="shared" si="28"/>
        <v>50</v>
      </c>
      <c r="AV26" s="12">
        <v>33544</v>
      </c>
      <c r="AW26" s="10">
        <v>10000000</v>
      </c>
      <c r="AX26" s="10">
        <f t="shared" si="29"/>
        <v>45</v>
      </c>
      <c r="AY26" s="12">
        <v>33594</v>
      </c>
      <c r="AZ26" s="10">
        <v>4000000</v>
      </c>
      <c r="BA26" s="10">
        <f>IF(BE26=0,$CK$2-BB26,BE26-BB26)</f>
        <v>29</v>
      </c>
      <c r="BB26" s="12">
        <v>33639</v>
      </c>
      <c r="BC26" s="10">
        <v>4000000</v>
      </c>
      <c r="BD26" s="10">
        <f>IF(BH26=0,$CK$2-BE26,BH26-BE26)</f>
        <v>31</v>
      </c>
      <c r="BE26" s="12">
        <v>33668</v>
      </c>
      <c r="BF26" s="10">
        <v>4000000</v>
      </c>
      <c r="BG26" s="10">
        <f>IF(BK26=0,$CK$2-BH26,BK26-BH26)</f>
        <v>30</v>
      </c>
      <c r="BH26" s="12">
        <v>33699</v>
      </c>
      <c r="BI26" s="10">
        <v>4000000</v>
      </c>
      <c r="BJ26" s="10">
        <f>IF(BN26=0,$CK$2-BK26,BN26-BK26)</f>
        <v>599</v>
      </c>
      <c r="BK26" s="12">
        <v>33729</v>
      </c>
      <c r="BL26" s="12"/>
      <c r="BM26" s="12"/>
      <c r="BN26" s="12"/>
      <c r="BO26" s="12"/>
      <c r="BP26" s="12"/>
      <c r="BQ26" s="12"/>
      <c r="BR26" s="46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0"/>
      <c r="CJ26" s="18"/>
      <c r="CK26" s="31">
        <v>34328</v>
      </c>
      <c r="CL26" s="19"/>
      <c r="CM26" s="19"/>
      <c r="CN26" s="19"/>
      <c r="CO26" s="19"/>
      <c r="CP26" s="19"/>
      <c r="CQ26" s="19"/>
      <c r="CR26" s="19"/>
      <c r="CS26" s="19"/>
      <c r="CT26" s="6"/>
      <c r="CU26" s="6"/>
      <c r="CV26" s="6"/>
      <c r="CW26" s="6"/>
      <c r="CX26" s="6"/>
      <c r="CY26" s="6"/>
      <c r="CZ26" s="6"/>
      <c r="DA26" s="6"/>
    </row>
    <row r="27" spans="1:105" ht="18.75">
      <c r="A27" s="20">
        <v>28</v>
      </c>
      <c r="B27" s="15" t="s">
        <v>231</v>
      </c>
      <c r="C27" s="15" t="s">
        <v>232</v>
      </c>
      <c r="D27" s="9">
        <f t="shared" si="0"/>
        <v>61000000</v>
      </c>
      <c r="E27" s="21">
        <f t="shared" si="23"/>
        <v>45679.5</v>
      </c>
      <c r="F27" s="5">
        <f t="shared" si="2"/>
        <v>93</v>
      </c>
      <c r="G27" s="10">
        <v>7000000</v>
      </c>
      <c r="H27" s="10">
        <f t="shared" si="3"/>
        <v>49</v>
      </c>
      <c r="I27" s="11">
        <v>33285</v>
      </c>
      <c r="J27" s="10">
        <v>10000000</v>
      </c>
      <c r="K27" s="10">
        <f t="shared" si="4"/>
        <v>261</v>
      </c>
      <c r="L27" s="33">
        <v>33334</v>
      </c>
      <c r="M27" s="10">
        <v>10000000</v>
      </c>
      <c r="N27" s="10">
        <f t="shared" si="5"/>
        <v>68</v>
      </c>
      <c r="O27" s="33">
        <v>33595</v>
      </c>
      <c r="P27" s="10">
        <v>7500000</v>
      </c>
      <c r="Q27" s="10">
        <f t="shared" si="6"/>
        <v>30</v>
      </c>
      <c r="R27" s="33">
        <v>33663</v>
      </c>
      <c r="S27" s="10">
        <v>10000000</v>
      </c>
      <c r="T27" s="10">
        <f t="shared" si="7"/>
        <v>31</v>
      </c>
      <c r="U27" s="33">
        <v>33693</v>
      </c>
      <c r="V27" s="10">
        <v>10000000</v>
      </c>
      <c r="W27" s="10">
        <f t="shared" si="18"/>
        <v>30</v>
      </c>
      <c r="X27" s="33">
        <v>33724</v>
      </c>
      <c r="Y27" s="10">
        <v>6500000</v>
      </c>
      <c r="Z27" s="10">
        <f t="shared" si="19"/>
        <v>574</v>
      </c>
      <c r="AA27" s="33">
        <v>33754</v>
      </c>
      <c r="AD27" s="11"/>
      <c r="AF27" s="10"/>
      <c r="AG27" s="12"/>
      <c r="AI27" s="10"/>
      <c r="AJ27" s="12"/>
      <c r="AL27" s="10"/>
      <c r="AM27" s="12"/>
      <c r="AO27" s="10"/>
      <c r="AP27" s="12"/>
      <c r="AR27" s="10"/>
      <c r="AS27" s="12"/>
      <c r="AU27" s="10"/>
      <c r="AV27" s="12"/>
      <c r="AX27" s="12"/>
      <c r="AY27" s="12"/>
      <c r="AZ27" s="24"/>
      <c r="BA27" s="12"/>
      <c r="BB27" s="12"/>
      <c r="BC27" s="24"/>
      <c r="BD27" s="12"/>
      <c r="BE27" s="12"/>
      <c r="BF27" s="24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46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0"/>
      <c r="CJ27" s="18"/>
      <c r="CK27" s="31">
        <v>34328</v>
      </c>
      <c r="CL27" s="19"/>
      <c r="CM27" s="19"/>
      <c r="CN27" s="19"/>
      <c r="CO27" s="19"/>
      <c r="CP27" s="19"/>
      <c r="CQ27" s="19"/>
      <c r="CR27" s="19"/>
      <c r="CS27" s="19"/>
      <c r="CT27" s="6"/>
      <c r="CU27" s="6"/>
      <c r="CV27" s="6"/>
      <c r="CW27" s="6"/>
      <c r="CX27" s="6"/>
      <c r="CY27" s="6"/>
      <c r="CZ27" s="6"/>
      <c r="DA27" s="6"/>
    </row>
    <row r="28" spans="1:105" ht="18.75">
      <c r="A28" s="20">
        <v>29</v>
      </c>
      <c r="B28" s="15" t="s">
        <v>111</v>
      </c>
      <c r="C28" s="15" t="s">
        <v>112</v>
      </c>
      <c r="D28" s="9">
        <f t="shared" si="0"/>
        <v>61000000</v>
      </c>
      <c r="E28" s="21">
        <f t="shared" si="23"/>
        <v>65021.2</v>
      </c>
      <c r="F28" s="5">
        <f t="shared" si="2"/>
        <v>49</v>
      </c>
      <c r="G28" s="10">
        <v>500000</v>
      </c>
      <c r="H28" s="10">
        <f t="shared" si="3"/>
        <v>43</v>
      </c>
      <c r="I28" s="11">
        <v>31403</v>
      </c>
      <c r="J28" s="10">
        <v>1000000</v>
      </c>
      <c r="K28" s="10">
        <f t="shared" si="4"/>
        <v>31</v>
      </c>
      <c r="L28" s="11">
        <v>31446</v>
      </c>
      <c r="M28" s="10">
        <v>1000000</v>
      </c>
      <c r="N28" s="10">
        <f t="shared" si="5"/>
        <v>30</v>
      </c>
      <c r="O28" s="11">
        <v>31477</v>
      </c>
      <c r="P28" s="10">
        <v>1000000</v>
      </c>
      <c r="Q28" s="10">
        <f t="shared" si="6"/>
        <v>376</v>
      </c>
      <c r="R28" s="11">
        <v>31507</v>
      </c>
      <c r="S28" s="10">
        <v>1500000</v>
      </c>
      <c r="T28" s="10">
        <f t="shared" si="7"/>
        <v>15</v>
      </c>
      <c r="U28" s="11">
        <v>31883</v>
      </c>
      <c r="V28" s="10">
        <v>2000000</v>
      </c>
      <c r="W28" s="10">
        <f t="shared" si="18"/>
        <v>116</v>
      </c>
      <c r="X28" s="11">
        <v>31898</v>
      </c>
      <c r="Y28" s="10">
        <v>3000000</v>
      </c>
      <c r="Z28" s="10">
        <f t="shared" si="19"/>
        <v>355</v>
      </c>
      <c r="AA28" s="11">
        <v>32014</v>
      </c>
      <c r="AB28" s="10">
        <v>1500000</v>
      </c>
      <c r="AC28" s="10">
        <f t="shared" ref="AC28:AC37" si="30">IF(AG28=0,$CK$2-AD28,AG28-AD28)</f>
        <v>198</v>
      </c>
      <c r="AD28" s="11">
        <v>32369</v>
      </c>
      <c r="AE28" s="10">
        <v>500000</v>
      </c>
      <c r="AF28" s="10">
        <f t="shared" ref="AF28:AF37" si="31">IF(AJ28=0,$CK$2-AG28,AJ28-AG28)</f>
        <v>23</v>
      </c>
      <c r="AG28" s="12">
        <v>32567</v>
      </c>
      <c r="AH28" s="10">
        <v>1000000</v>
      </c>
      <c r="AI28" s="10">
        <f t="shared" ref="AI28:AI37" si="32">IF(AM28=0,$CK$2-AJ28,AM28-AJ28)</f>
        <v>51</v>
      </c>
      <c r="AJ28" s="12">
        <v>32590</v>
      </c>
      <c r="AK28" s="10">
        <v>500000</v>
      </c>
      <c r="AL28" s="10">
        <f t="shared" ref="AL28:AL37" si="33">IF(AP28=0,$CK$2-AM28,AP28-AM28)</f>
        <v>54</v>
      </c>
      <c r="AM28" s="12">
        <v>32641</v>
      </c>
      <c r="AN28" s="10">
        <v>500000</v>
      </c>
      <c r="AO28" s="10">
        <f>IF(AS28=0,$CK$2-AP28,AS28-AP28)</f>
        <v>86</v>
      </c>
      <c r="AP28" s="12">
        <v>32695</v>
      </c>
      <c r="AQ28" s="10">
        <v>500000</v>
      </c>
      <c r="AR28" s="10">
        <f>IF(AV28=0,$CK$2-AS28,AV28-AS28)</f>
        <v>85</v>
      </c>
      <c r="AS28" s="12">
        <v>32781</v>
      </c>
      <c r="AT28" s="10">
        <v>500000</v>
      </c>
      <c r="AU28" s="10">
        <f>IF(AY28=0,$CK$2-AV28,AY28-AV28)</f>
        <v>468</v>
      </c>
      <c r="AV28" s="12">
        <v>32866</v>
      </c>
      <c r="AW28" s="10">
        <v>5400000</v>
      </c>
      <c r="AX28" s="10">
        <f>IF(BB28=0,$CK$2-AY28,BB28-AY28)</f>
        <v>233</v>
      </c>
      <c r="AY28" s="33">
        <v>33334</v>
      </c>
      <c r="AZ28" s="10">
        <v>14000000</v>
      </c>
      <c r="BA28" s="10">
        <f>IF(BE28=0,$CK$2-BB28,BE28-BB28)</f>
        <v>100</v>
      </c>
      <c r="BB28" s="12">
        <v>33567</v>
      </c>
      <c r="BC28" s="59">
        <v>8000000</v>
      </c>
      <c r="BD28" s="34">
        <f>IF(BH28=0,$CK$2-BE28,BH28-BE28)</f>
        <v>16</v>
      </c>
      <c r="BE28" s="44">
        <v>33667</v>
      </c>
      <c r="BF28" s="59">
        <v>3500000</v>
      </c>
      <c r="BG28" s="34">
        <f>IF(BK28=0,$CK$2-BH28,BK28-BH28)</f>
        <v>51</v>
      </c>
      <c r="BH28" s="44">
        <v>33683</v>
      </c>
      <c r="BI28" s="59">
        <v>1500000</v>
      </c>
      <c r="BJ28" s="34">
        <f>IF(BN28=0,$CK$2-BK28,BN28-BK28)</f>
        <v>87</v>
      </c>
      <c r="BK28" s="44">
        <v>33734</v>
      </c>
      <c r="BL28" s="34">
        <v>6000000</v>
      </c>
      <c r="BM28" s="34">
        <f>IF(BQ28=0,$CK$2-BN28,BQ28-BN28)</f>
        <v>71</v>
      </c>
      <c r="BN28" s="44">
        <v>33821</v>
      </c>
      <c r="BO28" s="34">
        <v>7600000</v>
      </c>
      <c r="BP28" s="34">
        <f>IF(BT28=0,$CK$2-BQ28,BT28-BQ28)</f>
        <v>436</v>
      </c>
      <c r="BQ28" s="44">
        <v>33892</v>
      </c>
      <c r="BR28" s="46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0"/>
      <c r="CJ28" s="18"/>
      <c r="CK28" s="31">
        <v>34328</v>
      </c>
      <c r="CL28" s="19"/>
      <c r="CM28" s="19"/>
      <c r="CN28" s="19"/>
      <c r="CO28" s="19"/>
      <c r="CP28" s="19"/>
      <c r="CQ28" s="19"/>
      <c r="CR28" s="19"/>
      <c r="CS28" s="19"/>
      <c r="CT28" s="6"/>
      <c r="CU28" s="6"/>
      <c r="CV28" s="6"/>
      <c r="CW28" s="6"/>
      <c r="CX28" s="6"/>
      <c r="CY28" s="6"/>
      <c r="CZ28" s="6"/>
      <c r="DA28" s="6"/>
    </row>
    <row r="29" spans="1:105" ht="18.75">
      <c r="A29" s="20">
        <v>30</v>
      </c>
      <c r="B29" s="15" t="s">
        <v>57</v>
      </c>
      <c r="C29" s="15" t="s">
        <v>58</v>
      </c>
      <c r="D29" s="9">
        <f t="shared" si="0"/>
        <v>61000000</v>
      </c>
      <c r="E29" s="21">
        <f t="shared" si="23"/>
        <v>56306</v>
      </c>
      <c r="F29" s="5">
        <f t="shared" si="2"/>
        <v>79</v>
      </c>
      <c r="G29" s="10">
        <v>500000</v>
      </c>
      <c r="H29" s="10">
        <f t="shared" si="3"/>
        <v>36</v>
      </c>
      <c r="I29" s="11">
        <v>31403</v>
      </c>
      <c r="J29" s="10">
        <v>1000000</v>
      </c>
      <c r="K29" s="10">
        <f t="shared" si="4"/>
        <v>39</v>
      </c>
      <c r="L29" s="11">
        <v>31439</v>
      </c>
      <c r="M29" s="10">
        <v>1000000</v>
      </c>
      <c r="N29" s="10">
        <f t="shared" si="5"/>
        <v>34</v>
      </c>
      <c r="O29" s="11">
        <v>31478</v>
      </c>
      <c r="P29" s="10">
        <v>1000000</v>
      </c>
      <c r="Q29" s="10">
        <f t="shared" si="6"/>
        <v>353</v>
      </c>
      <c r="R29" s="11">
        <v>31512</v>
      </c>
      <c r="S29" s="10">
        <v>1500000</v>
      </c>
      <c r="T29" s="10">
        <f t="shared" si="7"/>
        <v>83</v>
      </c>
      <c r="U29" s="11">
        <v>31865</v>
      </c>
      <c r="V29" s="10">
        <v>2000000</v>
      </c>
      <c r="W29" s="10">
        <f t="shared" si="18"/>
        <v>1386</v>
      </c>
      <c r="X29" s="11">
        <v>31948</v>
      </c>
      <c r="Y29" s="10">
        <v>10000000</v>
      </c>
      <c r="Z29" s="10">
        <f t="shared" si="19"/>
        <v>308</v>
      </c>
      <c r="AA29" s="33">
        <v>33334</v>
      </c>
      <c r="AB29" s="36">
        <v>18000000</v>
      </c>
      <c r="AC29" s="36">
        <f t="shared" si="30"/>
        <v>17</v>
      </c>
      <c r="AD29" s="60">
        <v>33642</v>
      </c>
      <c r="AE29" s="10">
        <v>10000000</v>
      </c>
      <c r="AF29" s="10">
        <f t="shared" si="31"/>
        <v>80</v>
      </c>
      <c r="AG29" s="33">
        <v>33659</v>
      </c>
      <c r="AH29" s="10">
        <v>8000000</v>
      </c>
      <c r="AI29" s="10">
        <f t="shared" si="32"/>
        <v>71</v>
      </c>
      <c r="AJ29" s="33">
        <v>33739</v>
      </c>
      <c r="AK29" s="10">
        <v>8000000</v>
      </c>
      <c r="AL29" s="10">
        <f t="shared" si="33"/>
        <v>518</v>
      </c>
      <c r="AM29" s="33">
        <v>33810</v>
      </c>
      <c r="AO29" s="10"/>
      <c r="AP29" s="12"/>
      <c r="AR29" s="10"/>
      <c r="AS29" s="12"/>
      <c r="AU29" s="10"/>
      <c r="AV29" s="12"/>
      <c r="AX29" s="12"/>
      <c r="AY29" s="12"/>
      <c r="AZ29" s="24"/>
      <c r="BA29" s="12"/>
      <c r="BB29" s="12"/>
      <c r="BC29" s="24"/>
      <c r="BD29" s="12"/>
      <c r="BE29" s="12"/>
      <c r="BF29" s="24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46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0"/>
      <c r="CJ29" s="18"/>
      <c r="CK29" s="31">
        <v>34328</v>
      </c>
      <c r="CL29" s="19"/>
      <c r="CM29" s="19"/>
      <c r="CN29" s="19"/>
      <c r="CO29" s="19"/>
      <c r="CP29" s="19"/>
      <c r="CQ29" s="19"/>
      <c r="CR29" s="19"/>
      <c r="CS29" s="19"/>
      <c r="CT29" s="6"/>
      <c r="CU29" s="6"/>
      <c r="CV29" s="6"/>
      <c r="CW29" s="6"/>
      <c r="CX29" s="6"/>
      <c r="CY29" s="6"/>
      <c r="CZ29" s="6"/>
      <c r="DA29" s="6"/>
    </row>
    <row r="30" spans="1:105" ht="18.75">
      <c r="A30" s="20">
        <v>31</v>
      </c>
      <c r="B30" s="15" t="s">
        <v>213</v>
      </c>
      <c r="C30" s="15" t="s">
        <v>215</v>
      </c>
      <c r="D30" s="9">
        <f t="shared" si="0"/>
        <v>30100000</v>
      </c>
      <c r="E30" s="21">
        <f t="shared" si="23"/>
        <v>54015.3</v>
      </c>
      <c r="F30" s="5">
        <f t="shared" si="2"/>
        <v>84</v>
      </c>
      <c r="G30" s="10">
        <v>500000</v>
      </c>
      <c r="H30" s="10">
        <f t="shared" si="3"/>
        <v>40</v>
      </c>
      <c r="I30" s="11">
        <v>31401</v>
      </c>
      <c r="J30" s="10">
        <v>1000000</v>
      </c>
      <c r="K30" s="10">
        <f t="shared" si="4"/>
        <v>37</v>
      </c>
      <c r="L30" s="11">
        <v>31441</v>
      </c>
      <c r="M30" s="10">
        <v>1000000</v>
      </c>
      <c r="N30" s="10">
        <f t="shared" si="5"/>
        <v>41</v>
      </c>
      <c r="O30" s="11">
        <v>31478</v>
      </c>
      <c r="P30" s="10">
        <v>1000000</v>
      </c>
      <c r="Q30" s="10">
        <f t="shared" si="6"/>
        <v>328</v>
      </c>
      <c r="R30" s="11">
        <v>31519</v>
      </c>
      <c r="S30" s="10">
        <v>1500000</v>
      </c>
      <c r="T30" s="10">
        <f t="shared" si="7"/>
        <v>29</v>
      </c>
      <c r="U30" s="11">
        <v>31847</v>
      </c>
      <c r="V30" s="10">
        <v>2000000</v>
      </c>
      <c r="W30" s="10">
        <f t="shared" si="18"/>
        <v>63</v>
      </c>
      <c r="X30" s="11">
        <v>31876</v>
      </c>
      <c r="Y30" s="10">
        <v>1500000</v>
      </c>
      <c r="Z30" s="10">
        <f t="shared" si="19"/>
        <v>139</v>
      </c>
      <c r="AA30" s="11">
        <v>31939</v>
      </c>
      <c r="AB30" s="10">
        <v>1500000</v>
      </c>
      <c r="AC30" s="10">
        <f t="shared" si="30"/>
        <v>288</v>
      </c>
      <c r="AD30" s="11">
        <v>32078</v>
      </c>
      <c r="AE30" s="10">
        <v>1500000</v>
      </c>
      <c r="AF30" s="10">
        <f t="shared" si="31"/>
        <v>94</v>
      </c>
      <c r="AG30" s="12">
        <v>32366</v>
      </c>
      <c r="AH30" s="10">
        <v>1800000</v>
      </c>
      <c r="AI30" s="10">
        <f t="shared" si="32"/>
        <v>25</v>
      </c>
      <c r="AJ30" s="12">
        <v>32460</v>
      </c>
      <c r="AK30" s="10">
        <v>500000</v>
      </c>
      <c r="AL30" s="10">
        <f t="shared" si="33"/>
        <v>167</v>
      </c>
      <c r="AM30" s="12">
        <v>32485</v>
      </c>
      <c r="AN30" s="10">
        <v>200000</v>
      </c>
      <c r="AO30" s="10">
        <f t="shared" ref="AO30:AO37" si="34">IF(AS30=0,$CK$2-AP30,AS30-AP30)</f>
        <v>37</v>
      </c>
      <c r="AP30" s="12">
        <v>32652</v>
      </c>
      <c r="AQ30" s="10">
        <v>2000000</v>
      </c>
      <c r="AR30" s="10">
        <f t="shared" ref="AR30:AR37" si="35">IF(AV30=0,$CK$2-AS30,AV30-AS30)</f>
        <v>129</v>
      </c>
      <c r="AS30" s="12">
        <v>32689</v>
      </c>
      <c r="AT30" s="10">
        <v>2000000</v>
      </c>
      <c r="AU30" s="10">
        <f>IF(AY30=0,$CK$2-AV30,AY30-AV30)</f>
        <v>32</v>
      </c>
      <c r="AV30" s="12">
        <v>32818</v>
      </c>
      <c r="AW30" s="10">
        <v>1000000</v>
      </c>
      <c r="AX30" s="10">
        <f>IF(BB30=0,$CK$2-AY30,BB30-AY30)</f>
        <v>13</v>
      </c>
      <c r="AY30" s="12">
        <v>32850</v>
      </c>
      <c r="AZ30" s="10">
        <v>3700000</v>
      </c>
      <c r="BA30" s="10">
        <f>IF(BE30=0,$CK$2-BB30,BE30-BB30)</f>
        <v>123</v>
      </c>
      <c r="BB30" s="12">
        <v>32863</v>
      </c>
      <c r="BC30" s="35">
        <v>1050000</v>
      </c>
      <c r="BD30" s="10">
        <f>IF(BH30=0,$CK$2-BE30,BH30-BE30)</f>
        <v>54</v>
      </c>
      <c r="BE30" s="12">
        <v>32986</v>
      </c>
      <c r="BF30" s="35">
        <v>1050000</v>
      </c>
      <c r="BG30" s="10">
        <f>IF(BK30=0,$CK$2-BH30,BK30-BH30)</f>
        <v>294</v>
      </c>
      <c r="BH30" s="12">
        <v>33040</v>
      </c>
      <c r="BI30" s="10">
        <v>3000000</v>
      </c>
      <c r="BJ30" s="10">
        <f>IF(BN30=0,$CK$2-BK30,BN30-BK30)</f>
        <v>158</v>
      </c>
      <c r="BK30" s="33">
        <v>33334</v>
      </c>
      <c r="BL30" s="10">
        <v>750000</v>
      </c>
      <c r="BM30" s="10">
        <f>IF(BQ30=0,$CK$2-BN30,BQ30-BN30)</f>
        <v>2</v>
      </c>
      <c r="BN30" s="12">
        <v>33492</v>
      </c>
      <c r="BO30" s="10">
        <v>1550000</v>
      </c>
      <c r="BP30" s="10">
        <f>IF(BT30=0,$CK$2-BQ30,BT30-BQ30)</f>
        <v>834</v>
      </c>
      <c r="BQ30" s="12">
        <v>33494</v>
      </c>
      <c r="BR30" s="45"/>
      <c r="BS30" s="10"/>
      <c r="BT30" s="12"/>
      <c r="BU30" s="10"/>
      <c r="BV30" s="10"/>
      <c r="BW30" s="12"/>
      <c r="BX30" s="10"/>
      <c r="BY30" s="10"/>
      <c r="BZ30" s="12"/>
      <c r="CA30" s="12"/>
      <c r="CB30" s="12"/>
      <c r="CC30" s="12"/>
      <c r="CD30" s="12"/>
      <c r="CE30" s="12"/>
      <c r="CF30" s="12"/>
      <c r="CG30" s="12"/>
      <c r="CH30" s="12"/>
      <c r="CI30" s="10"/>
      <c r="CJ30" s="18"/>
      <c r="CK30" s="31">
        <v>34328</v>
      </c>
      <c r="CL30" s="19"/>
      <c r="CM30" s="19"/>
      <c r="CN30" s="19"/>
      <c r="CO30" s="19"/>
      <c r="CP30" s="19"/>
      <c r="CQ30" s="19"/>
      <c r="CR30" s="19"/>
      <c r="CS30" s="19"/>
      <c r="CT30" s="6"/>
      <c r="CU30" s="6"/>
      <c r="CV30" s="6"/>
      <c r="CW30" s="6"/>
      <c r="CX30" s="6"/>
      <c r="CY30" s="6"/>
      <c r="CZ30" s="6"/>
      <c r="DA30" s="6"/>
    </row>
    <row r="31" spans="1:105" ht="18.75">
      <c r="A31" s="20">
        <v>32</v>
      </c>
      <c r="B31" s="15" t="s">
        <v>223</v>
      </c>
      <c r="C31" s="15" t="s">
        <v>71</v>
      </c>
      <c r="D31" s="9">
        <f t="shared" si="0"/>
        <v>61000000</v>
      </c>
      <c r="E31" s="21">
        <f t="shared" si="23"/>
        <v>80954.100000000006</v>
      </c>
      <c r="F31" s="5">
        <f t="shared" si="2"/>
        <v>3</v>
      </c>
      <c r="G31" s="10">
        <v>500000</v>
      </c>
      <c r="H31" s="10">
        <f t="shared" si="3"/>
        <v>29</v>
      </c>
      <c r="I31" s="11">
        <v>31404</v>
      </c>
      <c r="J31" s="10">
        <v>2000000</v>
      </c>
      <c r="K31" s="10">
        <f t="shared" si="4"/>
        <v>39</v>
      </c>
      <c r="L31" s="11">
        <v>31433</v>
      </c>
      <c r="M31" s="10">
        <v>1000000</v>
      </c>
      <c r="N31" s="10">
        <f t="shared" si="5"/>
        <v>33</v>
      </c>
      <c r="O31" s="11">
        <v>31472</v>
      </c>
      <c r="P31" s="10">
        <v>3500000</v>
      </c>
      <c r="Q31" s="10">
        <f t="shared" si="6"/>
        <v>365</v>
      </c>
      <c r="R31" s="11">
        <v>31505</v>
      </c>
      <c r="S31" s="10">
        <v>3500000</v>
      </c>
      <c r="T31" s="10">
        <f t="shared" si="7"/>
        <v>111</v>
      </c>
      <c r="U31" s="12">
        <v>31870</v>
      </c>
      <c r="V31" s="10">
        <v>3000000</v>
      </c>
      <c r="W31" s="10">
        <f t="shared" si="18"/>
        <v>388</v>
      </c>
      <c r="X31" s="12">
        <v>31981</v>
      </c>
      <c r="Y31" s="10">
        <v>3000000</v>
      </c>
      <c r="Z31" s="10">
        <f t="shared" si="19"/>
        <v>422</v>
      </c>
      <c r="AA31" s="12">
        <v>32369</v>
      </c>
      <c r="AB31" s="10">
        <v>4800000</v>
      </c>
      <c r="AC31" s="10">
        <f t="shared" si="30"/>
        <v>32</v>
      </c>
      <c r="AD31" s="12">
        <v>32791</v>
      </c>
      <c r="AE31" s="10">
        <v>4200000</v>
      </c>
      <c r="AF31" s="10">
        <f t="shared" si="31"/>
        <v>511</v>
      </c>
      <c r="AG31" s="12">
        <v>32823</v>
      </c>
      <c r="AH31" s="10">
        <v>6000000</v>
      </c>
      <c r="AI31" s="10">
        <f t="shared" si="32"/>
        <v>196</v>
      </c>
      <c r="AJ31" s="33">
        <v>33334</v>
      </c>
      <c r="AK31" s="10">
        <v>8500000</v>
      </c>
      <c r="AL31" s="10">
        <f t="shared" si="33"/>
        <v>67</v>
      </c>
      <c r="AM31" s="12">
        <v>33530</v>
      </c>
      <c r="AN31" s="10">
        <v>5000000</v>
      </c>
      <c r="AO31" s="10">
        <f t="shared" si="34"/>
        <v>147</v>
      </c>
      <c r="AP31" s="12">
        <v>33597</v>
      </c>
      <c r="AQ31" s="10">
        <v>16000000</v>
      </c>
      <c r="AR31" s="10">
        <f t="shared" si="35"/>
        <v>584</v>
      </c>
      <c r="AS31" s="12">
        <v>33744</v>
      </c>
      <c r="AU31" s="10"/>
      <c r="AV31" s="12"/>
      <c r="AX31" s="12"/>
      <c r="AY31" s="12"/>
      <c r="AZ31" s="24"/>
      <c r="BA31" s="12"/>
      <c r="BB31" s="12"/>
      <c r="BC31" s="24"/>
      <c r="BD31" s="12"/>
      <c r="BE31" s="12"/>
      <c r="BF31" s="24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46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0"/>
      <c r="CJ31" s="18"/>
      <c r="CK31" s="31">
        <v>34328</v>
      </c>
      <c r="CL31" s="19"/>
      <c r="CM31" s="19"/>
      <c r="CN31" s="19"/>
      <c r="CO31" s="19"/>
      <c r="CP31" s="19"/>
      <c r="CQ31" s="19"/>
      <c r="CR31" s="19"/>
      <c r="CS31" s="19"/>
      <c r="CT31" s="6"/>
      <c r="CU31" s="6"/>
      <c r="CV31" s="6"/>
      <c r="CW31" s="6"/>
      <c r="CX31" s="6"/>
      <c r="CY31" s="6"/>
      <c r="CZ31" s="6"/>
      <c r="DA31" s="6"/>
    </row>
    <row r="32" spans="1:105" ht="18.75">
      <c r="A32" s="20">
        <v>33</v>
      </c>
      <c r="B32" s="15" t="s">
        <v>206</v>
      </c>
      <c r="C32" s="15" t="s">
        <v>207</v>
      </c>
      <c r="D32" s="9">
        <f t="shared" si="0"/>
        <v>61000000</v>
      </c>
      <c r="E32" s="21">
        <f t="shared" si="23"/>
        <v>47933.805</v>
      </c>
      <c r="F32" s="5">
        <f t="shared" si="2"/>
        <v>90</v>
      </c>
      <c r="G32" s="10">
        <v>500000</v>
      </c>
      <c r="H32" s="10">
        <f t="shared" si="3"/>
        <v>44</v>
      </c>
      <c r="I32" s="11">
        <v>31402</v>
      </c>
      <c r="J32" s="10">
        <v>1000000</v>
      </c>
      <c r="K32" s="10">
        <f t="shared" si="4"/>
        <v>114</v>
      </c>
      <c r="L32" s="11">
        <v>31446</v>
      </c>
      <c r="M32" s="10">
        <v>500000</v>
      </c>
      <c r="N32" s="10">
        <f t="shared" si="5"/>
        <v>329</v>
      </c>
      <c r="O32" s="11">
        <v>31560</v>
      </c>
      <c r="P32" s="10">
        <v>865000</v>
      </c>
      <c r="Q32" s="10">
        <f t="shared" si="6"/>
        <v>27</v>
      </c>
      <c r="R32" s="11">
        <v>31889</v>
      </c>
      <c r="S32" s="10">
        <v>510000</v>
      </c>
      <c r="T32" s="10">
        <f t="shared" si="7"/>
        <v>48</v>
      </c>
      <c r="U32" s="11">
        <v>31916</v>
      </c>
      <c r="V32" s="10">
        <v>710000</v>
      </c>
      <c r="W32" s="10">
        <f t="shared" si="18"/>
        <v>559</v>
      </c>
      <c r="X32" s="11">
        <v>31964</v>
      </c>
      <c r="Y32" s="10">
        <v>370000</v>
      </c>
      <c r="Z32" s="10">
        <f t="shared" si="19"/>
        <v>2</v>
      </c>
      <c r="AA32" s="11">
        <v>32523</v>
      </c>
      <c r="AB32" s="10">
        <v>230000</v>
      </c>
      <c r="AC32" s="10">
        <f t="shared" si="30"/>
        <v>85</v>
      </c>
      <c r="AD32" s="11">
        <v>32525</v>
      </c>
      <c r="AE32" s="10">
        <v>1115000</v>
      </c>
      <c r="AF32" s="10">
        <f t="shared" si="31"/>
        <v>181</v>
      </c>
      <c r="AG32" s="12">
        <v>32610</v>
      </c>
      <c r="AH32" s="10">
        <v>3000000</v>
      </c>
      <c r="AI32" s="10">
        <f t="shared" si="32"/>
        <v>543</v>
      </c>
      <c r="AJ32" s="12">
        <v>32791</v>
      </c>
      <c r="AK32" s="10">
        <v>6000000</v>
      </c>
      <c r="AL32" s="10">
        <f t="shared" si="33"/>
        <v>363</v>
      </c>
      <c r="AM32" s="12">
        <v>33334</v>
      </c>
      <c r="AN32" s="10">
        <v>10000000</v>
      </c>
      <c r="AO32" s="10">
        <f t="shared" si="34"/>
        <v>91</v>
      </c>
      <c r="AP32" s="12">
        <v>33697</v>
      </c>
      <c r="AQ32" s="10">
        <v>12000000</v>
      </c>
      <c r="AR32" s="10">
        <f t="shared" si="35"/>
        <v>62</v>
      </c>
      <c r="AS32" s="12">
        <v>33788</v>
      </c>
      <c r="AT32" s="10">
        <v>12000000</v>
      </c>
      <c r="AU32" s="10">
        <f t="shared" ref="AU32:AU37" si="36">IF(AY32=0,$CK$2-AV32,AY32-AV32)</f>
        <v>61</v>
      </c>
      <c r="AV32" s="12">
        <v>33850</v>
      </c>
      <c r="AW32" s="10">
        <v>12200000</v>
      </c>
      <c r="AX32" s="10">
        <f>IF(BB32=0,$CK$2-AY32,BB32-AY32)</f>
        <v>417</v>
      </c>
      <c r="AY32" s="12">
        <v>33911</v>
      </c>
      <c r="BA32" s="10"/>
      <c r="BB32" s="12"/>
      <c r="BC32" s="35"/>
      <c r="BD32" s="10"/>
      <c r="BE32" s="12"/>
      <c r="BF32" s="35"/>
      <c r="BG32" s="10"/>
      <c r="BH32" s="12"/>
      <c r="BI32" s="10"/>
      <c r="BJ32" s="10"/>
      <c r="BK32" s="33"/>
      <c r="BL32" s="10"/>
      <c r="BM32" s="10"/>
      <c r="BN32" s="12"/>
      <c r="BO32" s="10"/>
      <c r="BP32" s="10"/>
      <c r="BQ32" s="12"/>
      <c r="BR32" s="45"/>
      <c r="BS32" s="10"/>
      <c r="BT32" s="12"/>
      <c r="BU32" s="10"/>
      <c r="BV32" s="10"/>
      <c r="BW32" s="12"/>
      <c r="BX32" s="10"/>
      <c r="BY32" s="10"/>
      <c r="BZ32" s="12"/>
      <c r="CA32" s="12"/>
      <c r="CB32" s="12"/>
      <c r="CC32" s="12"/>
      <c r="CD32" s="12"/>
      <c r="CE32" s="12"/>
      <c r="CF32" s="12"/>
      <c r="CG32" s="12"/>
      <c r="CH32" s="12"/>
      <c r="CI32" s="10"/>
      <c r="CJ32" s="18"/>
      <c r="CK32" s="31">
        <v>34328</v>
      </c>
      <c r="CL32" s="19"/>
      <c r="CM32" s="19"/>
      <c r="CN32" s="19"/>
      <c r="CO32" s="19"/>
      <c r="CP32" s="19"/>
      <c r="CQ32" s="19"/>
      <c r="CR32" s="19"/>
      <c r="CS32" s="19"/>
      <c r="CT32" s="6"/>
      <c r="CU32" s="6"/>
      <c r="CV32" s="6"/>
      <c r="CW32" s="6"/>
      <c r="CX32" s="6"/>
      <c r="CY32" s="6"/>
      <c r="CZ32" s="6"/>
      <c r="DA32" s="6"/>
    </row>
    <row r="33" spans="1:105" ht="18.75">
      <c r="A33" s="20">
        <v>34</v>
      </c>
      <c r="B33" s="15" t="s">
        <v>202</v>
      </c>
      <c r="C33" s="15" t="s">
        <v>134</v>
      </c>
      <c r="D33" s="9">
        <f t="shared" si="0"/>
        <v>61000000</v>
      </c>
      <c r="E33" s="21">
        <f t="shared" si="23"/>
        <v>57947</v>
      </c>
      <c r="F33" s="5">
        <f t="shared" si="2"/>
        <v>75</v>
      </c>
      <c r="G33" s="10">
        <v>2000000</v>
      </c>
      <c r="H33" s="10">
        <f t="shared" si="3"/>
        <v>40</v>
      </c>
      <c r="I33" s="11">
        <v>32196</v>
      </c>
      <c r="J33" s="10">
        <v>2000000</v>
      </c>
      <c r="K33" s="10">
        <f t="shared" si="4"/>
        <v>37</v>
      </c>
      <c r="L33" s="11">
        <v>32236</v>
      </c>
      <c r="M33" s="10">
        <v>3000000</v>
      </c>
      <c r="N33" s="10">
        <f t="shared" si="5"/>
        <v>67</v>
      </c>
      <c r="O33" s="11">
        <v>32273</v>
      </c>
      <c r="P33" s="10">
        <v>3000000</v>
      </c>
      <c r="Q33" s="10">
        <f t="shared" si="6"/>
        <v>57</v>
      </c>
      <c r="R33" s="11">
        <v>32340</v>
      </c>
      <c r="S33" s="10">
        <v>1500000</v>
      </c>
      <c r="T33" s="10">
        <f t="shared" si="7"/>
        <v>105</v>
      </c>
      <c r="U33" s="11">
        <v>32397</v>
      </c>
      <c r="V33" s="10">
        <v>1800000</v>
      </c>
      <c r="W33" s="10">
        <f t="shared" si="18"/>
        <v>91</v>
      </c>
      <c r="X33" s="11">
        <v>32502</v>
      </c>
      <c r="Y33" s="10">
        <v>2000000</v>
      </c>
      <c r="Z33" s="10">
        <f t="shared" si="19"/>
        <v>202</v>
      </c>
      <c r="AA33" s="12">
        <v>32593</v>
      </c>
      <c r="AB33" s="10">
        <v>1500000</v>
      </c>
      <c r="AC33" s="10">
        <f t="shared" si="30"/>
        <v>772</v>
      </c>
      <c r="AD33" s="12">
        <v>32795</v>
      </c>
      <c r="AE33" s="10">
        <v>5200000</v>
      </c>
      <c r="AF33" s="10">
        <f t="shared" si="31"/>
        <v>31</v>
      </c>
      <c r="AG33" s="12">
        <v>33567</v>
      </c>
      <c r="AH33" s="10">
        <v>3000000</v>
      </c>
      <c r="AI33" s="10">
        <f t="shared" si="32"/>
        <v>36</v>
      </c>
      <c r="AJ33" s="12">
        <v>33598</v>
      </c>
      <c r="AK33" s="10">
        <v>2000000</v>
      </c>
      <c r="AL33" s="10">
        <f t="shared" si="33"/>
        <v>29</v>
      </c>
      <c r="AM33" s="12">
        <v>33634</v>
      </c>
      <c r="AN33" s="10">
        <v>3000000</v>
      </c>
      <c r="AO33" s="10">
        <f t="shared" si="34"/>
        <v>30</v>
      </c>
      <c r="AP33" s="12">
        <v>33663</v>
      </c>
      <c r="AQ33" s="10">
        <v>3000000</v>
      </c>
      <c r="AR33" s="10">
        <f t="shared" si="35"/>
        <v>31</v>
      </c>
      <c r="AS33" s="12">
        <v>33693</v>
      </c>
      <c r="AT33" s="10">
        <v>4000000</v>
      </c>
      <c r="AU33" s="10">
        <f t="shared" si="36"/>
        <v>31</v>
      </c>
      <c r="AV33" s="12">
        <v>33724</v>
      </c>
      <c r="AW33" s="10">
        <v>4000000</v>
      </c>
      <c r="AX33" s="10">
        <f>IF(BB33=0,$CK$2-AY33,BB33-AY33)</f>
        <v>30</v>
      </c>
      <c r="AY33" s="12">
        <v>33755</v>
      </c>
      <c r="AZ33" s="10">
        <v>4000000</v>
      </c>
      <c r="BA33" s="10">
        <f>IF(BE33=0,$CK$2-BB33,BE33-BB33)</f>
        <v>61</v>
      </c>
      <c r="BB33" s="12">
        <v>33785</v>
      </c>
      <c r="BC33" s="10">
        <v>6000000</v>
      </c>
      <c r="BD33" s="10">
        <f>IF(BH33=0,$CK$2-BE33,BH33-BE33)</f>
        <v>61</v>
      </c>
      <c r="BE33" s="12">
        <v>33846</v>
      </c>
      <c r="BF33" s="10">
        <v>10000000</v>
      </c>
      <c r="BG33" s="10">
        <f>IF(BK33=0,$CK$2-BH33,BK33-BH33)</f>
        <v>421</v>
      </c>
      <c r="BH33" s="12">
        <v>33907</v>
      </c>
      <c r="BI33" s="12"/>
      <c r="BJ33" s="12"/>
      <c r="BK33" s="12"/>
      <c r="BL33" s="12"/>
      <c r="BM33" s="12"/>
      <c r="BN33" s="12"/>
      <c r="BO33" s="12"/>
      <c r="BP33" s="12"/>
      <c r="BQ33" s="12"/>
      <c r="BR33" s="46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0"/>
      <c r="CJ33" s="18"/>
      <c r="CK33" s="31">
        <v>34328</v>
      </c>
      <c r="CL33" s="19"/>
      <c r="CM33" s="19"/>
      <c r="CN33" s="19"/>
      <c r="CO33" s="19"/>
      <c r="CP33" s="19"/>
      <c r="CQ33" s="19"/>
      <c r="CR33" s="19"/>
      <c r="CS33" s="19"/>
      <c r="CT33" s="6"/>
      <c r="CU33" s="6"/>
      <c r="CV33" s="6"/>
      <c r="CW33" s="6"/>
      <c r="CX33" s="6"/>
      <c r="CY33" s="6"/>
      <c r="CZ33" s="6"/>
      <c r="DA33" s="6"/>
    </row>
    <row r="34" spans="1:105" ht="18.75">
      <c r="A34" s="20">
        <v>35</v>
      </c>
      <c r="B34" s="15" t="s">
        <v>104</v>
      </c>
      <c r="C34" s="15" t="s">
        <v>105</v>
      </c>
      <c r="D34" s="9">
        <f t="shared" ref="D34:D65" si="37">G34+J34+M34+P34+S34+V34+Y34+AB34+AE34+AH34+AK34+AN34+AQ34+AT34+AW34+AZ34+BC34+BF34+BI34+BL34+BO34+BR34+BU34+BX34+CA34+CD34+CG34</f>
        <v>25400000</v>
      </c>
      <c r="E34" s="21">
        <f t="shared" si="23"/>
        <v>47259.1</v>
      </c>
      <c r="F34" s="5">
        <f t="shared" ref="F34:F65" si="38">RANK(E34,$E$2:$E$99,0)</f>
        <v>91</v>
      </c>
      <c r="G34" s="10">
        <v>500000</v>
      </c>
      <c r="H34" s="10">
        <f t="shared" ref="H34:H59" si="39">IF(L34=0,$CK$2-I34,L34-I34)</f>
        <v>36</v>
      </c>
      <c r="I34" s="11">
        <v>31403</v>
      </c>
      <c r="J34" s="10">
        <v>1000000</v>
      </c>
      <c r="K34" s="10">
        <f t="shared" ref="K34:K65" si="40">IF(O34=0,$CK$2-L34,O34-L34)</f>
        <v>37</v>
      </c>
      <c r="L34" s="11">
        <v>31439</v>
      </c>
      <c r="M34" s="10">
        <v>1000000</v>
      </c>
      <c r="N34" s="10">
        <f t="shared" ref="N34:N65" si="41">IF(R34=0,$CK$2-O34,R34-O34)</f>
        <v>31</v>
      </c>
      <c r="O34" s="11">
        <v>31476</v>
      </c>
      <c r="P34" s="10">
        <v>1000000</v>
      </c>
      <c r="Q34" s="10">
        <f t="shared" ref="Q34:Q65" si="42">IF(U34=0,$CK$2-R34,U34-R34)</f>
        <v>350</v>
      </c>
      <c r="R34" s="11">
        <v>31507</v>
      </c>
      <c r="S34" s="10">
        <v>1500000</v>
      </c>
      <c r="T34" s="10">
        <f t="shared" si="7"/>
        <v>35</v>
      </c>
      <c r="U34" s="11">
        <v>31857</v>
      </c>
      <c r="V34" s="10">
        <v>2000000</v>
      </c>
      <c r="W34" s="10">
        <f t="shared" si="18"/>
        <v>66</v>
      </c>
      <c r="X34" s="11">
        <v>31892</v>
      </c>
      <c r="Y34" s="10">
        <v>1500000</v>
      </c>
      <c r="Z34" s="10">
        <f t="shared" si="19"/>
        <v>29</v>
      </c>
      <c r="AA34" s="11">
        <v>31958</v>
      </c>
      <c r="AB34" s="10">
        <v>1000000</v>
      </c>
      <c r="AC34" s="10">
        <f t="shared" si="30"/>
        <v>148</v>
      </c>
      <c r="AD34" s="11">
        <v>31987</v>
      </c>
      <c r="AE34" s="10">
        <v>500000</v>
      </c>
      <c r="AF34" s="10">
        <f t="shared" si="31"/>
        <v>239</v>
      </c>
      <c r="AG34" s="12">
        <v>32135</v>
      </c>
      <c r="AH34" s="10">
        <v>1500000</v>
      </c>
      <c r="AI34" s="10">
        <f t="shared" si="32"/>
        <v>122</v>
      </c>
      <c r="AJ34" s="12">
        <v>32374</v>
      </c>
      <c r="AK34" s="10">
        <v>500000</v>
      </c>
      <c r="AL34" s="10">
        <f t="shared" si="33"/>
        <v>44</v>
      </c>
      <c r="AM34" s="12">
        <v>32496</v>
      </c>
      <c r="AN34" s="10">
        <v>500000</v>
      </c>
      <c r="AO34" s="10">
        <f t="shared" si="34"/>
        <v>28</v>
      </c>
      <c r="AP34" s="12">
        <v>32540</v>
      </c>
      <c r="AQ34" s="10">
        <v>500000</v>
      </c>
      <c r="AR34" s="10">
        <f t="shared" si="35"/>
        <v>32</v>
      </c>
      <c r="AS34" s="12">
        <v>32568</v>
      </c>
      <c r="AT34" s="10">
        <v>500000</v>
      </c>
      <c r="AU34" s="10">
        <f t="shared" si="36"/>
        <v>40</v>
      </c>
      <c r="AV34" s="12">
        <v>32600</v>
      </c>
      <c r="AW34" s="10">
        <v>1000000</v>
      </c>
      <c r="AX34" s="10">
        <f>IF(BB34=0,$CK$2-AY34,BB34-AY34)</f>
        <v>22</v>
      </c>
      <c r="AY34" s="12">
        <v>32640</v>
      </c>
      <c r="AZ34" s="10">
        <v>500000</v>
      </c>
      <c r="BA34" s="10">
        <f>IF(BE34=0,$CK$2-BB34,BE34-BB34)</f>
        <v>33</v>
      </c>
      <c r="BB34" s="12">
        <v>32662</v>
      </c>
      <c r="BC34" s="10">
        <v>500000</v>
      </c>
      <c r="BD34" s="10">
        <f>IF(BH34=0,$CK$2-BE34,BH34-BE34)</f>
        <v>34</v>
      </c>
      <c r="BE34" s="12">
        <v>32695</v>
      </c>
      <c r="BF34" s="35">
        <v>500000</v>
      </c>
      <c r="BG34" s="10">
        <f>IF(BK34=0,$CK$2-BH34,BK34-BH34)</f>
        <v>62</v>
      </c>
      <c r="BH34" s="12">
        <v>32729</v>
      </c>
      <c r="BI34" s="35">
        <v>3000000</v>
      </c>
      <c r="BJ34" s="10">
        <f>IF(BN34=0,$CK$2-BK34,BN34-BK34)</f>
        <v>474</v>
      </c>
      <c r="BK34" s="12">
        <v>32791</v>
      </c>
      <c r="BL34" s="35">
        <v>1000000</v>
      </c>
      <c r="BM34" s="10">
        <f>IF(BQ34=0,$CK$2-BN34,BQ34-BN34)</f>
        <v>69</v>
      </c>
      <c r="BN34" s="12">
        <v>33265</v>
      </c>
      <c r="BO34" s="10">
        <v>5400000</v>
      </c>
      <c r="BP34" s="10">
        <f>IF(BT34=0,$CK$2-BQ34,BT34-BQ34)</f>
        <v>994</v>
      </c>
      <c r="BQ34" s="33">
        <v>33334</v>
      </c>
      <c r="BR34" s="45"/>
      <c r="BS34" s="10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0"/>
      <c r="CJ34" s="18"/>
      <c r="CK34" s="31">
        <v>34328</v>
      </c>
      <c r="CL34" s="19"/>
      <c r="CM34" s="19"/>
      <c r="CN34" s="19"/>
      <c r="CO34" s="19"/>
      <c r="CP34" s="19"/>
      <c r="CQ34" s="19"/>
      <c r="CR34" s="19"/>
      <c r="CS34" s="19"/>
      <c r="CT34" s="6"/>
      <c r="CU34" s="6"/>
      <c r="CV34" s="6"/>
      <c r="CW34" s="6"/>
      <c r="CX34" s="6"/>
      <c r="CY34" s="6"/>
      <c r="CZ34" s="6"/>
      <c r="DA34" s="6"/>
    </row>
    <row r="35" spans="1:105" ht="18.75">
      <c r="A35" s="20">
        <v>36</v>
      </c>
      <c r="B35" s="15" t="s">
        <v>98</v>
      </c>
      <c r="C35" s="15" t="s">
        <v>99</v>
      </c>
      <c r="D35" s="9">
        <f t="shared" si="37"/>
        <v>61000000</v>
      </c>
      <c r="E35" s="21">
        <f t="shared" si="23"/>
        <v>60919</v>
      </c>
      <c r="F35" s="5">
        <f t="shared" si="38"/>
        <v>68</v>
      </c>
      <c r="G35" s="10">
        <v>500000</v>
      </c>
      <c r="H35" s="10">
        <f t="shared" si="39"/>
        <v>29</v>
      </c>
      <c r="I35" s="11">
        <v>31403</v>
      </c>
      <c r="J35" s="10">
        <v>1000000</v>
      </c>
      <c r="K35" s="10">
        <f t="shared" si="40"/>
        <v>36</v>
      </c>
      <c r="L35" s="11">
        <v>31432</v>
      </c>
      <c r="M35" s="10">
        <v>1000000</v>
      </c>
      <c r="N35" s="10">
        <f t="shared" si="41"/>
        <v>99</v>
      </c>
      <c r="O35" s="11">
        <v>31468</v>
      </c>
      <c r="P35" s="10">
        <v>700000</v>
      </c>
      <c r="Q35" s="10">
        <f t="shared" si="42"/>
        <v>301</v>
      </c>
      <c r="R35" s="11">
        <v>31567</v>
      </c>
      <c r="S35" s="10">
        <v>1500000</v>
      </c>
      <c r="T35" s="10">
        <f t="shared" si="7"/>
        <v>35</v>
      </c>
      <c r="U35" s="11">
        <v>31868</v>
      </c>
      <c r="V35" s="10">
        <v>2000000</v>
      </c>
      <c r="W35" s="10">
        <f t="shared" si="18"/>
        <v>107</v>
      </c>
      <c r="X35" s="11">
        <v>31903</v>
      </c>
      <c r="Y35" s="10">
        <v>1500000</v>
      </c>
      <c r="Z35" s="10">
        <f t="shared" si="19"/>
        <v>781</v>
      </c>
      <c r="AA35" s="11">
        <v>32010</v>
      </c>
      <c r="AB35" s="10">
        <v>3000000</v>
      </c>
      <c r="AC35" s="10">
        <f t="shared" si="30"/>
        <v>543</v>
      </c>
      <c r="AD35" s="12">
        <v>32791</v>
      </c>
      <c r="AE35" s="10">
        <v>7000000</v>
      </c>
      <c r="AF35" s="10">
        <f t="shared" si="31"/>
        <v>141</v>
      </c>
      <c r="AG35" s="33">
        <v>33334</v>
      </c>
      <c r="AH35" s="10">
        <v>3000000</v>
      </c>
      <c r="AI35" s="10">
        <f t="shared" si="32"/>
        <v>97</v>
      </c>
      <c r="AJ35" s="33">
        <v>33475</v>
      </c>
      <c r="AK35" s="10">
        <v>1800000</v>
      </c>
      <c r="AL35" s="10">
        <f t="shared" si="33"/>
        <v>7</v>
      </c>
      <c r="AM35" s="33">
        <v>33572</v>
      </c>
      <c r="AN35" s="10">
        <v>3000000</v>
      </c>
      <c r="AO35" s="10">
        <f t="shared" si="34"/>
        <v>6</v>
      </c>
      <c r="AP35" s="33">
        <v>33579</v>
      </c>
      <c r="AQ35" s="10">
        <v>5500000</v>
      </c>
      <c r="AR35" s="10">
        <f t="shared" si="35"/>
        <v>70</v>
      </c>
      <c r="AS35" s="33">
        <v>33585</v>
      </c>
      <c r="AT35" s="34">
        <v>10000000</v>
      </c>
      <c r="AU35" s="34">
        <f t="shared" si="36"/>
        <v>69</v>
      </c>
      <c r="AV35" s="58">
        <v>33655</v>
      </c>
      <c r="AW35" s="34">
        <v>10000000</v>
      </c>
      <c r="AX35" s="34">
        <f t="shared" ref="AX35" si="43">IF(BB35=0,$CK$2-AY35,BB35-AY35)</f>
        <v>61</v>
      </c>
      <c r="AY35" s="58">
        <v>33724</v>
      </c>
      <c r="AZ35" s="34">
        <v>9500000</v>
      </c>
      <c r="BA35" s="34">
        <f t="shared" ref="BA35" si="44">IF(BE35=0,$CK$2-BB35,BE35-BB35)</f>
        <v>543</v>
      </c>
      <c r="BB35" s="58">
        <v>33785</v>
      </c>
      <c r="BC35" s="24"/>
      <c r="BD35" s="12"/>
      <c r="BE35" s="12"/>
      <c r="BF35" s="24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46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0"/>
      <c r="CJ35" s="18"/>
      <c r="CK35" s="31">
        <v>34328</v>
      </c>
      <c r="CL35" s="19"/>
      <c r="CM35" s="19"/>
      <c r="CN35" s="19"/>
      <c r="CO35" s="19"/>
      <c r="CP35" s="19"/>
      <c r="CQ35" s="19"/>
      <c r="CR35" s="19"/>
      <c r="CS35" s="19"/>
      <c r="CT35" s="6"/>
      <c r="CU35" s="6"/>
      <c r="CV35" s="6"/>
      <c r="CW35" s="6"/>
      <c r="CX35" s="6"/>
      <c r="CY35" s="6"/>
      <c r="CZ35" s="6"/>
      <c r="DA35" s="6"/>
    </row>
    <row r="36" spans="1:105" ht="18.75">
      <c r="A36" s="20">
        <v>37</v>
      </c>
      <c r="B36" s="15" t="s">
        <v>122</v>
      </c>
      <c r="C36" s="15" t="s">
        <v>123</v>
      </c>
      <c r="D36" s="9">
        <f t="shared" si="37"/>
        <v>61000000</v>
      </c>
      <c r="E36" s="21">
        <f t="shared" si="23"/>
        <v>68157.7</v>
      </c>
      <c r="F36" s="5">
        <f t="shared" si="38"/>
        <v>35</v>
      </c>
      <c r="G36" s="10">
        <v>500000</v>
      </c>
      <c r="H36" s="10">
        <f t="shared" si="39"/>
        <v>44</v>
      </c>
      <c r="I36" s="11">
        <v>31403</v>
      </c>
      <c r="J36" s="10">
        <v>1000000</v>
      </c>
      <c r="K36" s="10">
        <f t="shared" si="40"/>
        <v>30</v>
      </c>
      <c r="L36" s="11">
        <v>31447</v>
      </c>
      <c r="M36" s="10">
        <v>1000000</v>
      </c>
      <c r="N36" s="10">
        <f t="shared" si="41"/>
        <v>30</v>
      </c>
      <c r="O36" s="11">
        <v>31477</v>
      </c>
      <c r="P36" s="10">
        <v>1000000</v>
      </c>
      <c r="Q36" s="10">
        <f t="shared" si="42"/>
        <v>358</v>
      </c>
      <c r="R36" s="11">
        <v>31507</v>
      </c>
      <c r="S36" s="10">
        <v>3500000</v>
      </c>
      <c r="T36" s="10">
        <f t="shared" si="7"/>
        <v>33</v>
      </c>
      <c r="U36" s="11">
        <v>31865</v>
      </c>
      <c r="V36" s="10">
        <v>1000000</v>
      </c>
      <c r="W36" s="10">
        <f t="shared" si="18"/>
        <v>6</v>
      </c>
      <c r="X36" s="11">
        <v>31898</v>
      </c>
      <c r="Y36" s="10">
        <v>500000</v>
      </c>
      <c r="Z36" s="10">
        <f t="shared" si="19"/>
        <v>56</v>
      </c>
      <c r="AA36" s="11">
        <v>31904</v>
      </c>
      <c r="AB36" s="10">
        <v>1500000</v>
      </c>
      <c r="AC36" s="10">
        <f t="shared" si="30"/>
        <v>407</v>
      </c>
      <c r="AD36" s="11">
        <v>31960</v>
      </c>
      <c r="AE36" s="10">
        <v>1500000</v>
      </c>
      <c r="AF36" s="10">
        <f t="shared" si="31"/>
        <v>49</v>
      </c>
      <c r="AG36" s="12">
        <v>32367</v>
      </c>
      <c r="AH36" s="10">
        <v>2000000</v>
      </c>
      <c r="AI36" s="10">
        <f t="shared" si="32"/>
        <v>375</v>
      </c>
      <c r="AJ36" s="12">
        <v>32416</v>
      </c>
      <c r="AK36" s="10">
        <v>2400000</v>
      </c>
      <c r="AL36" s="10">
        <f t="shared" si="33"/>
        <v>543</v>
      </c>
      <c r="AM36" s="12">
        <v>32791</v>
      </c>
      <c r="AN36" s="10">
        <v>4100000</v>
      </c>
      <c r="AO36" s="10">
        <f t="shared" si="34"/>
        <v>226</v>
      </c>
      <c r="AP36" s="33">
        <v>33334</v>
      </c>
      <c r="AQ36" s="10">
        <v>10000000</v>
      </c>
      <c r="AR36" s="10">
        <f t="shared" si="35"/>
        <v>38</v>
      </c>
      <c r="AS36" s="12">
        <v>33560</v>
      </c>
      <c r="AT36" s="10">
        <v>15000000</v>
      </c>
      <c r="AU36" s="10">
        <f t="shared" si="36"/>
        <v>157</v>
      </c>
      <c r="AV36" s="12">
        <v>33598</v>
      </c>
      <c r="AW36" s="10">
        <v>16000000</v>
      </c>
      <c r="AX36" s="10">
        <f>IF(BB36=0,$CK$2-AY36,BB36-AY36)</f>
        <v>573</v>
      </c>
      <c r="AY36" s="12">
        <v>33755</v>
      </c>
      <c r="BA36" s="10"/>
      <c r="BB36" s="12"/>
      <c r="BD36" s="10"/>
      <c r="BE36" s="12"/>
      <c r="BF36" s="24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46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0"/>
      <c r="CJ36" s="18"/>
      <c r="CK36" s="31">
        <v>34328</v>
      </c>
      <c r="CL36" s="19"/>
      <c r="CM36" s="19"/>
      <c r="CN36" s="19"/>
      <c r="CO36" s="19"/>
      <c r="CP36" s="19"/>
      <c r="CQ36" s="19"/>
      <c r="CR36" s="19"/>
      <c r="CS36" s="19"/>
      <c r="CT36" s="6"/>
      <c r="CU36" s="6"/>
      <c r="CV36" s="6"/>
      <c r="CW36" s="6"/>
      <c r="CX36" s="6"/>
      <c r="CY36" s="6"/>
      <c r="CZ36" s="6"/>
      <c r="DA36" s="6"/>
    </row>
    <row r="37" spans="1:105" ht="18.75">
      <c r="A37" s="20">
        <v>38</v>
      </c>
      <c r="B37" s="15" t="s">
        <v>209</v>
      </c>
      <c r="C37" s="15" t="s">
        <v>53</v>
      </c>
      <c r="D37" s="9">
        <f t="shared" si="37"/>
        <v>61000000</v>
      </c>
      <c r="E37" s="21">
        <f t="shared" si="23"/>
        <v>72002</v>
      </c>
      <c r="F37" s="5">
        <f t="shared" si="38"/>
        <v>19</v>
      </c>
      <c r="G37" s="10">
        <v>500000</v>
      </c>
      <c r="H37" s="10">
        <f t="shared" si="39"/>
        <v>42</v>
      </c>
      <c r="I37" s="11">
        <v>31402</v>
      </c>
      <c r="J37" s="10">
        <v>1000000</v>
      </c>
      <c r="K37" s="10">
        <f t="shared" si="40"/>
        <v>32</v>
      </c>
      <c r="L37" s="11">
        <v>31444</v>
      </c>
      <c r="M37" s="10">
        <v>1000000</v>
      </c>
      <c r="N37" s="10">
        <f t="shared" si="41"/>
        <v>70</v>
      </c>
      <c r="O37" s="11">
        <v>31476</v>
      </c>
      <c r="P37" s="10">
        <v>1000000</v>
      </c>
      <c r="Q37" s="10">
        <f t="shared" si="42"/>
        <v>309</v>
      </c>
      <c r="R37" s="11">
        <v>31546</v>
      </c>
      <c r="S37" s="10">
        <v>1500000</v>
      </c>
      <c r="T37" s="10">
        <f t="shared" si="7"/>
        <v>35</v>
      </c>
      <c r="U37" s="11">
        <v>31855</v>
      </c>
      <c r="V37" s="10">
        <v>2000000</v>
      </c>
      <c r="W37" s="10">
        <f t="shared" si="18"/>
        <v>62</v>
      </c>
      <c r="X37" s="11">
        <v>31890</v>
      </c>
      <c r="Y37" s="10">
        <v>1500000</v>
      </c>
      <c r="Z37" s="10">
        <f t="shared" si="19"/>
        <v>63</v>
      </c>
      <c r="AA37" s="11">
        <v>31952</v>
      </c>
      <c r="AB37" s="10">
        <v>1500000</v>
      </c>
      <c r="AC37" s="10">
        <f t="shared" si="30"/>
        <v>357</v>
      </c>
      <c r="AD37" s="11">
        <v>32015</v>
      </c>
      <c r="AE37" s="10">
        <v>1500000</v>
      </c>
      <c r="AF37" s="10">
        <f t="shared" si="31"/>
        <v>196</v>
      </c>
      <c r="AG37" s="12">
        <v>32372</v>
      </c>
      <c r="AH37" s="10">
        <v>1500000</v>
      </c>
      <c r="AI37" s="10">
        <f t="shared" si="32"/>
        <v>223</v>
      </c>
      <c r="AJ37" s="12">
        <v>32568</v>
      </c>
      <c r="AK37" s="10">
        <v>6000000</v>
      </c>
      <c r="AL37" s="10">
        <f t="shared" si="33"/>
        <v>543</v>
      </c>
      <c r="AM37" s="12">
        <v>32791</v>
      </c>
      <c r="AN37" s="10">
        <v>8000000</v>
      </c>
      <c r="AO37" s="10">
        <f t="shared" si="34"/>
        <v>203</v>
      </c>
      <c r="AP37" s="33">
        <v>33334</v>
      </c>
      <c r="AQ37" s="10">
        <v>10000000</v>
      </c>
      <c r="AR37" s="10">
        <f t="shared" si="35"/>
        <v>30</v>
      </c>
      <c r="AS37" s="12">
        <v>33537</v>
      </c>
      <c r="AT37" s="10">
        <v>8000000</v>
      </c>
      <c r="AU37" s="10">
        <f t="shared" si="36"/>
        <v>127</v>
      </c>
      <c r="AV37" s="12">
        <v>33567</v>
      </c>
      <c r="AW37" s="10">
        <v>8000000</v>
      </c>
      <c r="AX37" s="10">
        <f>IF(BB37=0,$CK$2-AY37,BB37-AY37)</f>
        <v>61</v>
      </c>
      <c r="AY37" s="12">
        <v>33694</v>
      </c>
      <c r="AZ37" s="10">
        <v>8000000</v>
      </c>
      <c r="BA37" s="10">
        <f>IF(BE37=0,$CK$2-BB37,BE37-BB37)</f>
        <v>573</v>
      </c>
      <c r="BB37" s="12">
        <v>33755</v>
      </c>
      <c r="BC37" s="24"/>
      <c r="BD37" s="12"/>
      <c r="BE37" s="12"/>
      <c r="BF37" s="24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46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0"/>
      <c r="CJ37" s="18"/>
      <c r="CK37" s="31">
        <v>34328</v>
      </c>
      <c r="CL37" s="19"/>
      <c r="CM37" s="19"/>
      <c r="CN37" s="19"/>
      <c r="CO37" s="19"/>
      <c r="CP37" s="19"/>
      <c r="CQ37" s="19"/>
      <c r="CR37" s="19"/>
      <c r="CS37" s="19"/>
      <c r="CT37" s="6"/>
      <c r="CU37" s="6"/>
      <c r="CV37" s="6"/>
      <c r="CW37" s="6"/>
      <c r="CX37" s="6"/>
      <c r="CY37" s="6"/>
      <c r="CZ37" s="6"/>
      <c r="DA37" s="6"/>
    </row>
    <row r="38" spans="1:105" ht="18.75">
      <c r="A38" s="20">
        <v>39</v>
      </c>
      <c r="B38" s="15" t="s">
        <v>234</v>
      </c>
      <c r="C38" s="15" t="s">
        <v>233</v>
      </c>
      <c r="D38" s="9">
        <f t="shared" si="37"/>
        <v>61000000</v>
      </c>
      <c r="E38" s="21">
        <f t="shared" si="23"/>
        <v>41405</v>
      </c>
      <c r="F38" s="5">
        <f t="shared" si="38"/>
        <v>98</v>
      </c>
      <c r="G38" s="10">
        <v>20000000</v>
      </c>
      <c r="H38" s="10">
        <f t="shared" si="39"/>
        <v>203</v>
      </c>
      <c r="I38" s="33">
        <v>33383</v>
      </c>
      <c r="J38" s="10">
        <v>9000000</v>
      </c>
      <c r="K38" s="10">
        <f t="shared" si="40"/>
        <v>12</v>
      </c>
      <c r="L38" s="33">
        <v>33586</v>
      </c>
      <c r="M38" s="10">
        <v>5000000</v>
      </c>
      <c r="N38" s="10">
        <f t="shared" si="41"/>
        <v>279</v>
      </c>
      <c r="O38" s="33">
        <v>33598</v>
      </c>
      <c r="P38" s="10">
        <v>27000000</v>
      </c>
      <c r="Q38" s="10">
        <f t="shared" si="42"/>
        <v>451</v>
      </c>
      <c r="R38" s="33">
        <v>33877</v>
      </c>
      <c r="U38" s="11"/>
      <c r="X38" s="11"/>
      <c r="AA38" s="11"/>
      <c r="AD38" s="11"/>
      <c r="AF38" s="10"/>
      <c r="AG38" s="12"/>
      <c r="AI38" s="10"/>
      <c r="AJ38" s="12"/>
      <c r="AL38" s="10"/>
      <c r="AM38" s="12"/>
      <c r="AO38" s="10"/>
      <c r="AP38" s="12"/>
      <c r="AR38" s="10"/>
      <c r="AS38" s="12"/>
      <c r="AU38" s="10"/>
      <c r="AV38" s="12"/>
      <c r="AX38" s="12"/>
      <c r="AY38" s="12"/>
      <c r="AZ38" s="24"/>
      <c r="BA38" s="12"/>
      <c r="BB38" s="12"/>
      <c r="BC38" s="24"/>
      <c r="BD38" s="12"/>
      <c r="BE38" s="12"/>
      <c r="BF38" s="24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46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0"/>
      <c r="CJ38" s="18"/>
      <c r="CK38" s="31">
        <v>34328</v>
      </c>
      <c r="CL38" s="19"/>
      <c r="CM38" s="19"/>
      <c r="CN38" s="19"/>
      <c r="CO38" s="19"/>
      <c r="CP38" s="19"/>
      <c r="CQ38" s="19"/>
      <c r="CR38" s="19"/>
      <c r="CS38" s="19"/>
      <c r="CT38" s="6"/>
      <c r="CU38" s="6"/>
      <c r="CV38" s="6"/>
      <c r="CW38" s="6"/>
      <c r="CX38" s="6"/>
      <c r="CY38" s="6"/>
      <c r="CZ38" s="6"/>
      <c r="DA38" s="6"/>
    </row>
    <row r="39" spans="1:105" ht="18.75">
      <c r="A39" s="20">
        <v>40</v>
      </c>
      <c r="B39" s="15" t="s">
        <v>210</v>
      </c>
      <c r="C39" s="15" t="s">
        <v>55</v>
      </c>
      <c r="D39" s="9">
        <f t="shared" si="37"/>
        <v>61000000</v>
      </c>
      <c r="E39" s="21">
        <f t="shared" si="23"/>
        <v>67855.3</v>
      </c>
      <c r="F39" s="5">
        <f t="shared" si="38"/>
        <v>39</v>
      </c>
      <c r="G39" s="10">
        <v>500000</v>
      </c>
      <c r="H39" s="10">
        <f t="shared" si="39"/>
        <v>41</v>
      </c>
      <c r="I39" s="11">
        <v>31407</v>
      </c>
      <c r="J39" s="10">
        <v>1000000</v>
      </c>
      <c r="K39" s="10">
        <f t="shared" si="40"/>
        <v>49</v>
      </c>
      <c r="L39" s="11">
        <v>31448</v>
      </c>
      <c r="M39" s="10">
        <v>1000000</v>
      </c>
      <c r="N39" s="10">
        <f t="shared" si="41"/>
        <v>448</v>
      </c>
      <c r="O39" s="11">
        <v>31497</v>
      </c>
      <c r="P39" s="10">
        <v>4500000</v>
      </c>
      <c r="Q39" s="10">
        <f t="shared" si="42"/>
        <v>63</v>
      </c>
      <c r="R39" s="11">
        <v>31945</v>
      </c>
      <c r="S39" s="10">
        <v>3000000</v>
      </c>
      <c r="T39" s="10">
        <f t="shared" ref="T39:T70" si="45">IF(X39=0,$CK$2-U39,X39-U39)</f>
        <v>371</v>
      </c>
      <c r="U39" s="11">
        <v>32008</v>
      </c>
      <c r="V39" s="10">
        <v>1500000</v>
      </c>
      <c r="W39" s="10">
        <f t="shared" ref="W39:W68" si="46">IF(AA39=0,$CK$2-X39,AA39-X39)</f>
        <v>267</v>
      </c>
      <c r="X39" s="11">
        <v>32379</v>
      </c>
      <c r="Y39" s="10">
        <v>1500000</v>
      </c>
      <c r="Z39" s="10">
        <f t="shared" ref="Z39:Z46" si="47">IF(AD39=0,$CK$2-AA39,AD39-AA39)</f>
        <v>145</v>
      </c>
      <c r="AA39" s="12">
        <v>32646</v>
      </c>
      <c r="AB39" s="10">
        <v>4800000</v>
      </c>
      <c r="AC39" s="10">
        <f t="shared" ref="AC39:AC46" si="48">IF(AG39=0,$CK$2-AD39,AG39-AD39)</f>
        <v>543</v>
      </c>
      <c r="AD39" s="12">
        <v>32791</v>
      </c>
      <c r="AE39" s="10">
        <v>8000000</v>
      </c>
      <c r="AF39" s="10">
        <f t="shared" ref="AF39:AF46" si="49">IF(AJ39=0,$CK$2-AG39,AJ39-AG39)</f>
        <v>288</v>
      </c>
      <c r="AG39" s="33">
        <v>33334</v>
      </c>
      <c r="AH39" s="10">
        <v>10000000</v>
      </c>
      <c r="AI39" s="10">
        <f t="shared" ref="AI39:AI46" si="50">IF(AM39=0,$CK$2-AJ39,AM39-AJ39)</f>
        <v>71</v>
      </c>
      <c r="AJ39" s="33">
        <v>33622</v>
      </c>
      <c r="AK39" s="34">
        <v>15000000</v>
      </c>
      <c r="AL39" s="34">
        <f t="shared" ref="AL39" si="51">IF(AP39=0,$CK$2-AM39,AP39-AM39)</f>
        <v>79</v>
      </c>
      <c r="AM39" s="58">
        <v>33693</v>
      </c>
      <c r="AN39" s="34">
        <v>8200000</v>
      </c>
      <c r="AO39" s="34">
        <f t="shared" ref="AO39" si="52">IF(AS39=0,$CK$2-AP39,AS39-AP39)</f>
        <v>16</v>
      </c>
      <c r="AP39" s="58">
        <v>33772</v>
      </c>
      <c r="AQ39" s="34">
        <v>2000000</v>
      </c>
      <c r="AR39" s="34">
        <f t="shared" ref="AR39" si="53">IF(AV39=0,$CK$2-AS39,AV39-AS39)</f>
        <v>540</v>
      </c>
      <c r="AS39" s="58">
        <v>33788</v>
      </c>
      <c r="AU39" s="10"/>
      <c r="AV39" s="12"/>
      <c r="AX39" s="12"/>
      <c r="AY39" s="12"/>
      <c r="AZ39" s="24"/>
      <c r="BA39" s="12"/>
      <c r="BB39" s="12"/>
      <c r="BC39" s="24"/>
      <c r="BD39" s="12"/>
      <c r="BE39" s="12"/>
      <c r="BF39" s="24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46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0"/>
      <c r="CJ39" s="18"/>
      <c r="CK39" s="31">
        <v>34328</v>
      </c>
      <c r="CL39" s="19"/>
      <c r="CM39" s="19"/>
      <c r="CN39" s="19"/>
      <c r="CO39" s="19"/>
      <c r="CP39" s="19"/>
      <c r="CQ39" s="19"/>
      <c r="CR39" s="19"/>
      <c r="CS39" s="19"/>
      <c r="CT39" s="6"/>
      <c r="CU39" s="6"/>
      <c r="CV39" s="6"/>
      <c r="CW39" s="6"/>
      <c r="CX39" s="6"/>
      <c r="CY39" s="6"/>
      <c r="CZ39" s="6"/>
      <c r="DA39" s="6"/>
    </row>
    <row r="40" spans="1:105" ht="18.75">
      <c r="A40" s="20">
        <v>41</v>
      </c>
      <c r="B40" s="15" t="s">
        <v>228</v>
      </c>
      <c r="C40" s="15" t="s">
        <v>229</v>
      </c>
      <c r="D40" s="9">
        <f t="shared" si="37"/>
        <v>57000000</v>
      </c>
      <c r="E40" s="21">
        <f t="shared" si="23"/>
        <v>62324</v>
      </c>
      <c r="F40" s="5">
        <f t="shared" si="38"/>
        <v>63</v>
      </c>
      <c r="G40" s="10">
        <v>500000</v>
      </c>
      <c r="H40" s="10">
        <f t="shared" si="39"/>
        <v>16</v>
      </c>
      <c r="I40" s="11">
        <v>31404</v>
      </c>
      <c r="J40" s="10">
        <v>1000000</v>
      </c>
      <c r="K40" s="10">
        <f t="shared" si="40"/>
        <v>81</v>
      </c>
      <c r="L40" s="11">
        <v>31420</v>
      </c>
      <c r="M40" s="10">
        <v>1000000</v>
      </c>
      <c r="N40" s="10">
        <f t="shared" si="41"/>
        <v>364</v>
      </c>
      <c r="O40" s="11">
        <v>31501</v>
      </c>
      <c r="P40" s="10">
        <v>2500000</v>
      </c>
      <c r="Q40" s="10">
        <f t="shared" si="42"/>
        <v>24</v>
      </c>
      <c r="R40" s="11">
        <v>31865</v>
      </c>
      <c r="S40" s="10">
        <v>2000000</v>
      </c>
      <c r="T40" s="10">
        <f t="shared" si="45"/>
        <v>69</v>
      </c>
      <c r="U40" s="11">
        <v>31889</v>
      </c>
      <c r="V40" s="10">
        <v>1000000</v>
      </c>
      <c r="W40" s="10">
        <f t="shared" si="46"/>
        <v>49</v>
      </c>
      <c r="X40" s="11">
        <v>31958</v>
      </c>
      <c r="Y40" s="10">
        <v>500000</v>
      </c>
      <c r="Z40" s="10">
        <f t="shared" si="47"/>
        <v>125</v>
      </c>
      <c r="AA40" s="11">
        <v>32007</v>
      </c>
      <c r="AB40" s="10">
        <v>1500000</v>
      </c>
      <c r="AC40" s="10">
        <f t="shared" si="48"/>
        <v>276</v>
      </c>
      <c r="AD40" s="11">
        <v>32132</v>
      </c>
      <c r="AE40" s="10">
        <v>1000000</v>
      </c>
      <c r="AF40" s="10">
        <f t="shared" si="49"/>
        <v>5</v>
      </c>
      <c r="AG40" s="12">
        <v>32408</v>
      </c>
      <c r="AH40" s="10">
        <v>500000</v>
      </c>
      <c r="AI40" s="10">
        <f t="shared" si="50"/>
        <v>86</v>
      </c>
      <c r="AJ40" s="12">
        <v>32413</v>
      </c>
      <c r="AK40" s="10">
        <v>500000</v>
      </c>
      <c r="AL40" s="10">
        <f t="shared" ref="AL40:AL45" si="54">IF(AP40=0,$CK$2-AM40,AP40-AM40)</f>
        <v>292</v>
      </c>
      <c r="AM40" s="12">
        <v>32499</v>
      </c>
      <c r="AN40" s="10">
        <v>3000000</v>
      </c>
      <c r="AO40" s="10">
        <f t="shared" ref="AO40:AO45" si="55">IF(AS40=0,$CK$2-AP40,AS40-AP40)</f>
        <v>543</v>
      </c>
      <c r="AP40" s="12">
        <v>32791</v>
      </c>
      <c r="AQ40" s="10">
        <v>6000000</v>
      </c>
      <c r="AR40" s="10">
        <f>IF(AV40=0,$CK$2-AS40,AV40-AS40)</f>
        <v>73</v>
      </c>
      <c r="AS40" s="33">
        <v>33334</v>
      </c>
      <c r="AT40" s="10">
        <v>4000000</v>
      </c>
      <c r="AU40" s="10">
        <f>IF(AY40=0,$CK$2-AV40,AY40-AV40)</f>
        <v>286</v>
      </c>
      <c r="AV40" s="33">
        <v>33407</v>
      </c>
      <c r="AW40" s="10">
        <v>20000000</v>
      </c>
      <c r="AX40" s="10">
        <f>IF(BB40=0,$CK$2-AY40,BB40-AY40)</f>
        <v>92</v>
      </c>
      <c r="AY40" s="33">
        <v>33693</v>
      </c>
      <c r="AZ40" s="55">
        <v>12000000</v>
      </c>
      <c r="BA40" s="53">
        <f>IF(BE40=0,$CK$2-BB40,BE40-BB40)</f>
        <v>543</v>
      </c>
      <c r="BB40" s="56">
        <v>33785</v>
      </c>
      <c r="BC40" s="24"/>
      <c r="BD40" s="12"/>
      <c r="BE40" s="12"/>
      <c r="BF40" s="24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46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0"/>
      <c r="CJ40" s="18"/>
      <c r="CK40" s="31">
        <v>34328</v>
      </c>
      <c r="CL40" s="19"/>
      <c r="CM40" s="19"/>
      <c r="CN40" s="19"/>
      <c r="CO40" s="19"/>
      <c r="CP40" s="19"/>
      <c r="CQ40" s="19"/>
      <c r="CR40" s="19"/>
      <c r="CS40" s="19"/>
      <c r="CT40" s="6"/>
      <c r="CU40" s="6"/>
      <c r="CV40" s="6"/>
      <c r="CW40" s="6"/>
      <c r="CX40" s="6"/>
      <c r="CY40" s="6"/>
      <c r="CZ40" s="6"/>
      <c r="DA40" s="6"/>
    </row>
    <row r="41" spans="1:105" ht="18.75">
      <c r="A41" s="20">
        <v>42</v>
      </c>
      <c r="B41" s="15" t="s">
        <v>109</v>
      </c>
      <c r="C41" s="15" t="s">
        <v>110</v>
      </c>
      <c r="D41" s="9">
        <f t="shared" si="37"/>
        <v>61000000</v>
      </c>
      <c r="E41" s="21">
        <f t="shared" si="23"/>
        <v>60817</v>
      </c>
      <c r="F41" s="5">
        <f t="shared" si="38"/>
        <v>69</v>
      </c>
      <c r="G41" s="10">
        <v>500000</v>
      </c>
      <c r="H41" s="10">
        <f t="shared" si="39"/>
        <v>49</v>
      </c>
      <c r="I41" s="11">
        <v>31403</v>
      </c>
      <c r="J41" s="10">
        <v>1000000</v>
      </c>
      <c r="K41" s="10">
        <f t="shared" si="40"/>
        <v>40</v>
      </c>
      <c r="L41" s="11">
        <v>31452</v>
      </c>
      <c r="M41" s="10">
        <v>2000000</v>
      </c>
      <c r="N41" s="10">
        <f t="shared" si="41"/>
        <v>371</v>
      </c>
      <c r="O41" s="11">
        <v>31492</v>
      </c>
      <c r="P41" s="10">
        <v>1500000</v>
      </c>
      <c r="Q41" s="10">
        <f t="shared" si="42"/>
        <v>81</v>
      </c>
      <c r="R41" s="11">
        <v>31863</v>
      </c>
      <c r="S41" s="10">
        <v>2000000</v>
      </c>
      <c r="T41" s="10">
        <f t="shared" si="45"/>
        <v>22</v>
      </c>
      <c r="U41" s="11">
        <v>31944</v>
      </c>
      <c r="V41" s="10">
        <v>1000000</v>
      </c>
      <c r="W41" s="10">
        <f t="shared" si="46"/>
        <v>41</v>
      </c>
      <c r="X41" s="11">
        <v>31966</v>
      </c>
      <c r="Y41" s="10">
        <v>1000000</v>
      </c>
      <c r="Z41" s="10">
        <f t="shared" si="47"/>
        <v>11</v>
      </c>
      <c r="AA41" s="11">
        <v>32007</v>
      </c>
      <c r="AB41" s="10">
        <v>1000000</v>
      </c>
      <c r="AC41" s="10">
        <f t="shared" si="48"/>
        <v>367</v>
      </c>
      <c r="AD41" s="11">
        <v>32018</v>
      </c>
      <c r="AE41" s="10">
        <v>1500000</v>
      </c>
      <c r="AF41" s="10">
        <f t="shared" si="49"/>
        <v>114</v>
      </c>
      <c r="AG41" s="12">
        <v>32385</v>
      </c>
      <c r="AH41" s="10">
        <v>500000</v>
      </c>
      <c r="AI41" s="10">
        <f t="shared" si="50"/>
        <v>182</v>
      </c>
      <c r="AJ41" s="12">
        <v>32499</v>
      </c>
      <c r="AK41" s="10">
        <v>3000000</v>
      </c>
      <c r="AL41" s="10">
        <f t="shared" si="54"/>
        <v>653</v>
      </c>
      <c r="AM41" s="12">
        <v>32681</v>
      </c>
      <c r="AN41" s="10">
        <v>5000000</v>
      </c>
      <c r="AO41" s="10">
        <f t="shared" si="55"/>
        <v>305</v>
      </c>
      <c r="AP41" s="33">
        <v>33334</v>
      </c>
      <c r="AQ41" s="34">
        <v>8000000</v>
      </c>
      <c r="AR41" s="34">
        <f t="shared" ref="AR41" si="56">IF(AV41=0,$CK$2-AS41,AV41-AS41)</f>
        <v>10</v>
      </c>
      <c r="AS41" s="58">
        <v>33639</v>
      </c>
      <c r="AT41" s="34">
        <v>6000000</v>
      </c>
      <c r="AU41" s="34">
        <f t="shared" ref="AU41" si="57">IF(AY41=0,$CK$2-AV41,AY41-AV41)</f>
        <v>26</v>
      </c>
      <c r="AV41" s="58">
        <v>33649</v>
      </c>
      <c r="AW41" s="34">
        <v>5000000</v>
      </c>
      <c r="AX41" s="34">
        <f t="shared" ref="AX41" si="58">IF(BB41=0,$CK$2-AY41,BB41-AY41)</f>
        <v>171</v>
      </c>
      <c r="AY41" s="58">
        <v>33675</v>
      </c>
      <c r="AZ41" s="59">
        <v>10000000</v>
      </c>
      <c r="BA41" s="34">
        <f t="shared" ref="BA41" si="59">IF(BE41=0,$CK$2-BB41,BE41-BB41)</f>
        <v>97</v>
      </c>
      <c r="BB41" s="58">
        <v>33846</v>
      </c>
      <c r="BC41" s="59">
        <v>5000000</v>
      </c>
      <c r="BD41" s="34">
        <f t="shared" ref="BD41" si="60">IF(BH41=0,$CK$2-BE41,BH41-BE41)</f>
        <v>5</v>
      </c>
      <c r="BE41" s="58">
        <v>33943</v>
      </c>
      <c r="BF41" s="59">
        <v>5000000</v>
      </c>
      <c r="BG41" s="34">
        <f t="shared" ref="BG41" si="61">IF(BK41=0,$CK$2-BH41,BK41-BH41)</f>
        <v>324</v>
      </c>
      <c r="BH41" s="58">
        <v>33948</v>
      </c>
      <c r="BI41" s="59">
        <v>2000000</v>
      </c>
      <c r="BJ41" s="34">
        <f t="shared" ref="BJ41" si="62">IF(BN41=0,$CK$2-BK41,BN41-BK41)</f>
        <v>56</v>
      </c>
      <c r="BK41" s="58">
        <v>34272</v>
      </c>
      <c r="BL41" s="12"/>
      <c r="BM41" s="12"/>
      <c r="BN41" s="12"/>
      <c r="BO41" s="12"/>
      <c r="BP41" s="12"/>
      <c r="BQ41" s="12"/>
      <c r="BR41" s="46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0"/>
      <c r="CJ41" s="18"/>
      <c r="CK41" s="31">
        <v>34328</v>
      </c>
      <c r="CL41" s="19"/>
      <c r="CM41" s="19"/>
      <c r="CN41" s="19"/>
      <c r="CO41" s="19"/>
      <c r="CP41" s="19"/>
      <c r="CQ41" s="19"/>
      <c r="CR41" s="19"/>
      <c r="CS41" s="19"/>
      <c r="CT41" s="6"/>
      <c r="CU41" s="6"/>
      <c r="CV41" s="6"/>
      <c r="CW41" s="6"/>
      <c r="CX41" s="6"/>
      <c r="CY41" s="6"/>
      <c r="CZ41" s="6"/>
      <c r="DA41" s="6"/>
    </row>
    <row r="42" spans="1:105" ht="18.75">
      <c r="A42" s="20">
        <v>43</v>
      </c>
      <c r="B42" s="15" t="s">
        <v>212</v>
      </c>
      <c r="C42" s="15" t="s">
        <v>226</v>
      </c>
      <c r="D42" s="9">
        <f t="shared" si="37"/>
        <v>61000000</v>
      </c>
      <c r="E42" s="21">
        <f t="shared" si="23"/>
        <v>63867</v>
      </c>
      <c r="F42" s="5">
        <f t="shared" si="38"/>
        <v>55</v>
      </c>
      <c r="G42" s="10">
        <v>500000</v>
      </c>
      <c r="H42" s="10">
        <f t="shared" si="39"/>
        <v>43</v>
      </c>
      <c r="I42" s="11">
        <v>31401</v>
      </c>
      <c r="J42" s="10">
        <v>1000000</v>
      </c>
      <c r="K42" s="10">
        <f t="shared" si="40"/>
        <v>32</v>
      </c>
      <c r="L42" s="11">
        <v>31444</v>
      </c>
      <c r="M42" s="10">
        <v>1000000</v>
      </c>
      <c r="N42" s="10">
        <f t="shared" si="41"/>
        <v>30</v>
      </c>
      <c r="O42" s="11">
        <v>31476</v>
      </c>
      <c r="P42" s="10">
        <v>1000000</v>
      </c>
      <c r="Q42" s="10">
        <f t="shared" si="42"/>
        <v>359</v>
      </c>
      <c r="R42" s="11">
        <v>31506</v>
      </c>
      <c r="S42" s="10">
        <v>1500000</v>
      </c>
      <c r="T42" s="10">
        <f t="shared" si="45"/>
        <v>32</v>
      </c>
      <c r="U42" s="11">
        <v>31865</v>
      </c>
      <c r="V42" s="10">
        <v>2000000</v>
      </c>
      <c r="W42" s="10">
        <f t="shared" si="46"/>
        <v>61</v>
      </c>
      <c r="X42" s="11">
        <v>31897</v>
      </c>
      <c r="Y42" s="10">
        <v>1500000</v>
      </c>
      <c r="Z42" s="10">
        <f t="shared" si="47"/>
        <v>61</v>
      </c>
      <c r="AA42" s="11">
        <v>31958</v>
      </c>
      <c r="AB42" s="10">
        <v>1500000</v>
      </c>
      <c r="AC42" s="10">
        <f t="shared" si="48"/>
        <v>352</v>
      </c>
      <c r="AD42" s="11">
        <v>32019</v>
      </c>
      <c r="AE42" s="10">
        <v>1500000</v>
      </c>
      <c r="AF42" s="10">
        <f t="shared" si="49"/>
        <v>103</v>
      </c>
      <c r="AG42" s="12">
        <v>32371</v>
      </c>
      <c r="AH42" s="10">
        <v>500000</v>
      </c>
      <c r="AI42" s="10">
        <f t="shared" si="50"/>
        <v>11</v>
      </c>
      <c r="AJ42" s="12">
        <v>32474</v>
      </c>
      <c r="AK42" s="10">
        <v>500000</v>
      </c>
      <c r="AL42" s="10">
        <f t="shared" si="54"/>
        <v>66</v>
      </c>
      <c r="AM42" s="12">
        <v>32485</v>
      </c>
      <c r="AN42" s="10">
        <v>500000</v>
      </c>
      <c r="AO42" s="10">
        <f t="shared" si="55"/>
        <v>148</v>
      </c>
      <c r="AP42" s="12">
        <v>32551</v>
      </c>
      <c r="AQ42" s="10">
        <v>1000000</v>
      </c>
      <c r="AR42" s="10">
        <f>IF(AV42=0,$CK$2-AS42,AV42-AS42)</f>
        <v>934</v>
      </c>
      <c r="AS42" s="12">
        <v>32699</v>
      </c>
      <c r="AT42" s="10">
        <v>11000000</v>
      </c>
      <c r="AU42" s="10">
        <f>IF(AY42=0,$CK$2-AV42,AY42-AV42)</f>
        <v>31</v>
      </c>
      <c r="AV42" s="12">
        <v>33633</v>
      </c>
      <c r="AW42" s="10">
        <v>16000000</v>
      </c>
      <c r="AX42" s="10">
        <f>IF(BB42=0,$CK$2-AY42,BB42-AY42)</f>
        <v>29</v>
      </c>
      <c r="AY42" s="12">
        <v>33664</v>
      </c>
      <c r="AZ42" s="10">
        <v>20000000</v>
      </c>
      <c r="BA42" s="10">
        <f>IF(BE42=0,$CK$2-BB42,BE42-BB42)</f>
        <v>635</v>
      </c>
      <c r="BB42" s="12">
        <v>33693</v>
      </c>
      <c r="BC42" s="24"/>
      <c r="BD42" s="12"/>
      <c r="BE42" s="12"/>
      <c r="BF42" s="24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46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0"/>
      <c r="CJ42" s="18"/>
      <c r="CK42" s="31">
        <v>34328</v>
      </c>
      <c r="CL42" s="19"/>
      <c r="CM42" s="19"/>
      <c r="CN42" s="19"/>
      <c r="CO42" s="19"/>
      <c r="CP42" s="19"/>
      <c r="CQ42" s="19"/>
      <c r="CR42" s="19"/>
      <c r="CS42" s="19"/>
      <c r="CT42" s="6"/>
      <c r="CU42" s="6"/>
      <c r="CV42" s="6"/>
      <c r="CW42" s="6"/>
      <c r="CX42" s="6"/>
      <c r="CY42" s="6"/>
      <c r="CZ42" s="6"/>
      <c r="DA42" s="6"/>
    </row>
    <row r="43" spans="1:105" ht="18.75">
      <c r="A43" s="20">
        <v>44</v>
      </c>
      <c r="B43" s="15" t="s">
        <v>212</v>
      </c>
      <c r="C43" s="15" t="s">
        <v>211</v>
      </c>
      <c r="D43" s="9">
        <f t="shared" si="37"/>
        <v>61000000</v>
      </c>
      <c r="E43" s="21">
        <f t="shared" si="23"/>
        <v>64154.8</v>
      </c>
      <c r="F43" s="5">
        <f t="shared" si="38"/>
        <v>53</v>
      </c>
      <c r="G43" s="10">
        <v>500000</v>
      </c>
      <c r="H43" s="10">
        <f t="shared" si="39"/>
        <v>40</v>
      </c>
      <c r="I43" s="11">
        <v>31401</v>
      </c>
      <c r="J43" s="10">
        <v>1000000</v>
      </c>
      <c r="K43" s="10">
        <f t="shared" si="40"/>
        <v>37</v>
      </c>
      <c r="L43" s="11">
        <v>31441</v>
      </c>
      <c r="M43" s="10">
        <v>1000000</v>
      </c>
      <c r="N43" s="10">
        <f t="shared" si="41"/>
        <v>41</v>
      </c>
      <c r="O43" s="11">
        <v>31478</v>
      </c>
      <c r="P43" s="10">
        <v>1000000</v>
      </c>
      <c r="Q43" s="10">
        <f t="shared" si="42"/>
        <v>328</v>
      </c>
      <c r="R43" s="11">
        <v>31519</v>
      </c>
      <c r="S43" s="10">
        <v>1500000</v>
      </c>
      <c r="T43" s="10">
        <f t="shared" si="45"/>
        <v>29</v>
      </c>
      <c r="U43" s="11">
        <v>31847</v>
      </c>
      <c r="V43" s="10">
        <v>2000000</v>
      </c>
      <c r="W43" s="10">
        <f t="shared" si="46"/>
        <v>63</v>
      </c>
      <c r="X43" s="11">
        <v>31876</v>
      </c>
      <c r="Y43" s="10">
        <v>1500000</v>
      </c>
      <c r="Z43" s="10">
        <f t="shared" si="47"/>
        <v>139</v>
      </c>
      <c r="AA43" s="11">
        <v>31939</v>
      </c>
      <c r="AB43" s="10">
        <v>1500000</v>
      </c>
      <c r="AC43" s="10">
        <f t="shared" si="48"/>
        <v>288</v>
      </c>
      <c r="AD43" s="11">
        <v>32078</v>
      </c>
      <c r="AE43" s="10">
        <v>1500000</v>
      </c>
      <c r="AF43" s="10">
        <f t="shared" si="49"/>
        <v>94</v>
      </c>
      <c r="AG43" s="12">
        <v>32366</v>
      </c>
      <c r="AH43" s="10">
        <v>1800000</v>
      </c>
      <c r="AI43" s="10">
        <f t="shared" si="50"/>
        <v>25</v>
      </c>
      <c r="AJ43" s="12">
        <v>32460</v>
      </c>
      <c r="AK43" s="10">
        <v>500000</v>
      </c>
      <c r="AL43" s="10">
        <f t="shared" si="54"/>
        <v>16</v>
      </c>
      <c r="AM43" s="12">
        <v>32485</v>
      </c>
      <c r="AN43" s="10">
        <v>200000</v>
      </c>
      <c r="AO43" s="10">
        <f t="shared" si="55"/>
        <v>1132</v>
      </c>
      <c r="AP43" s="12">
        <v>32501</v>
      </c>
      <c r="AQ43" s="10">
        <v>11000000</v>
      </c>
      <c r="AR43" s="10">
        <f>IF(AV43=0,$CK$2-AS43,AV43-AS43)</f>
        <v>31</v>
      </c>
      <c r="AS43" s="12">
        <v>33633</v>
      </c>
      <c r="AT43" s="10">
        <v>16000000</v>
      </c>
      <c r="AU43" s="10">
        <f>IF(AY43=0,$CK$2-AV43,AY43-AV43)</f>
        <v>29</v>
      </c>
      <c r="AV43" s="12">
        <v>33664</v>
      </c>
      <c r="AW43" s="10">
        <v>20000000</v>
      </c>
      <c r="AX43" s="10">
        <f>IF(BB43=0,$CK$2-AY43,BB43-AY43)</f>
        <v>635</v>
      </c>
      <c r="AY43" s="12">
        <v>33693</v>
      </c>
      <c r="AZ43" s="24"/>
      <c r="BA43" s="12"/>
      <c r="BB43" s="12"/>
      <c r="BC43" s="24"/>
      <c r="BD43" s="12"/>
      <c r="BE43" s="12"/>
      <c r="BF43" s="24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46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0"/>
      <c r="CJ43" s="18"/>
      <c r="CK43" s="31">
        <v>34328</v>
      </c>
      <c r="CL43" s="19"/>
      <c r="CM43" s="19"/>
      <c r="CN43" s="19"/>
      <c r="CO43" s="19"/>
      <c r="CP43" s="19"/>
      <c r="CQ43" s="19"/>
      <c r="CR43" s="19"/>
      <c r="CS43" s="19"/>
      <c r="CT43" s="6"/>
      <c r="CU43" s="6"/>
      <c r="CV43" s="6"/>
      <c r="CW43" s="6"/>
      <c r="CX43" s="6"/>
      <c r="CY43" s="6"/>
      <c r="CZ43" s="6"/>
      <c r="DA43" s="6"/>
    </row>
    <row r="44" spans="1:105" ht="18.75">
      <c r="A44" s="20">
        <v>46</v>
      </c>
      <c r="B44" s="15" t="s">
        <v>129</v>
      </c>
      <c r="C44" s="15" t="s">
        <v>130</v>
      </c>
      <c r="D44" s="9">
        <f t="shared" si="37"/>
        <v>61000000</v>
      </c>
      <c r="E44" s="21">
        <f t="shared" ref="E44:E75" si="63">((H44*G44)+(K44*(J44+G44))+(N44*(M44+J44+G44))+(Q44*(P44+M44+J44+G44))+(T44*(S44+P44+M44+J44+G44))+(W44*(V44+S44+P44+M44+J44+G44))+(Z44*(Y44+V44+S44+P44+M44+J44+G44))+(AC44*(AB44+Y44+V44+S44+P44+M44+J44+G44))+(AF44*(AE44+AB44+Y44+V44+S44+P44+M44+J44+G44))+(AI44*(AH44+AE44+AB44+Y44+V44+S44+P44+M44+J44+G44))+(AL44*(AK44+AH44+AE44+AB44+Y44+V44+S44+P44+M44+J44+G44))+(AO44*(AN44+AK44+AH44+AE44+AB44+Y44+V44+S44+P44+M44+J44+G44))+(AR44*(AQ44+AN44+AK44+AH44+AE44+AB44+Y44+V44+S44+P44+M44+J44+G44))+(AU44*(AT44+AQ44+AN44+AK44+AH44+AE44+AB44+Y44+V44+S44+P44+M44+J44+G44))+AX44*(AW44+AT44+AQ44+AN44+AK44+AH44+AE44+AB44+Y44+V44+S44+P44+M44+J44+G44)+BA44*(AZ44+AW44+AT44+AQ44+AN44+AK44+AH44+AE44+AB44+Y44+V44+S44+P44+M44+J44+G44)+BD44*(BC44+AZ44+AW44+AT44+AQ44+AN44+AK44+AH44+AE44+AB44+Y44+V44+S44+P44+M44+J44+G44)+BG44*(BF44+BC44+AZ44+AW44+AT44+AQ44+AN44+AK44+AH44+AE44+AB44+Y44+V44+S44+P44+M44+J44+G44)+BJ44*(BI44+BF44+BC44+AZ44+AW44+AT44+AQ44+AN44+AK44+AH44+AE44+AB44+Y44+V44+S44+P44+M44+J44+G44)+BM44*(BL44+BI44+BF44+BC44+AZ44+AW44+AT44+AQ44+AN44+AK44+AH44+AE44+AB44+Y44+V44+S44+P44+M44+J44+G44)+BP44*(BO44+BL44+BI44+BF44+BC44+AZ44+AW44+AT44+AQ44+AN44+AK44+AH44+AE44+AB44+Y44+V44+S44+P44+M44+J44+G44))/1000000</f>
        <v>64996.05</v>
      </c>
      <c r="F44" s="5">
        <f t="shared" si="38"/>
        <v>50</v>
      </c>
      <c r="G44" s="10">
        <v>10000000</v>
      </c>
      <c r="H44" s="10">
        <f t="shared" si="39"/>
        <v>465</v>
      </c>
      <c r="I44" s="11">
        <v>31913</v>
      </c>
      <c r="J44" s="10">
        <v>1000000</v>
      </c>
      <c r="K44" s="10">
        <f t="shared" si="40"/>
        <v>18</v>
      </c>
      <c r="L44" s="11">
        <v>32378</v>
      </c>
      <c r="M44" s="10">
        <v>500000</v>
      </c>
      <c r="N44" s="10">
        <f t="shared" si="41"/>
        <v>147</v>
      </c>
      <c r="O44" s="11">
        <v>32396</v>
      </c>
      <c r="P44" s="10">
        <v>500000</v>
      </c>
      <c r="Q44" s="10">
        <f t="shared" si="42"/>
        <v>25</v>
      </c>
      <c r="R44" s="11">
        <v>32543</v>
      </c>
      <c r="S44" s="10">
        <v>450000</v>
      </c>
      <c r="T44" s="10">
        <f t="shared" si="45"/>
        <v>63</v>
      </c>
      <c r="U44" s="11">
        <v>32568</v>
      </c>
      <c r="V44" s="10">
        <v>550000</v>
      </c>
      <c r="W44" s="10">
        <f t="shared" si="46"/>
        <v>55</v>
      </c>
      <c r="X44" s="11">
        <v>32631</v>
      </c>
      <c r="Y44" s="10">
        <v>600000</v>
      </c>
      <c r="Z44" s="10">
        <f t="shared" si="47"/>
        <v>607</v>
      </c>
      <c r="AA44" s="11">
        <v>32686</v>
      </c>
      <c r="AB44" s="10">
        <v>400000</v>
      </c>
      <c r="AC44" s="10">
        <f t="shared" si="48"/>
        <v>48</v>
      </c>
      <c r="AD44" s="33">
        <v>33293</v>
      </c>
      <c r="AE44" s="10">
        <v>5500000</v>
      </c>
      <c r="AF44" s="10">
        <f t="shared" si="49"/>
        <v>205</v>
      </c>
      <c r="AG44" s="33">
        <v>33341</v>
      </c>
      <c r="AH44" s="10">
        <v>5000000</v>
      </c>
      <c r="AI44" s="10">
        <f t="shared" si="50"/>
        <v>49</v>
      </c>
      <c r="AJ44" s="33">
        <v>33546</v>
      </c>
      <c r="AK44" s="10">
        <v>8500000</v>
      </c>
      <c r="AL44" s="10">
        <f t="shared" si="54"/>
        <v>25</v>
      </c>
      <c r="AM44" s="33">
        <v>33595</v>
      </c>
      <c r="AN44" s="10">
        <v>12000000</v>
      </c>
      <c r="AO44" s="10">
        <f t="shared" si="55"/>
        <v>55</v>
      </c>
      <c r="AP44" s="33">
        <v>33620</v>
      </c>
      <c r="AQ44" s="34">
        <v>8000000</v>
      </c>
      <c r="AR44" s="34">
        <f>IF(AV44=0,$CK$2-AS44,AV44-AS44)</f>
        <v>75</v>
      </c>
      <c r="AS44" s="58">
        <v>33675</v>
      </c>
      <c r="AT44" s="34">
        <v>8000000</v>
      </c>
      <c r="AU44" s="34">
        <f>IF(AY44=0,$CK$2-AV44,AY44-AV44)</f>
        <v>578</v>
      </c>
      <c r="AV44" s="58">
        <v>33750</v>
      </c>
      <c r="AX44" s="12"/>
      <c r="AY44" s="12"/>
      <c r="AZ44" s="24"/>
      <c r="BA44" s="12"/>
      <c r="BB44" s="12"/>
      <c r="BC44" s="24"/>
      <c r="BD44" s="12"/>
      <c r="BE44" s="12"/>
      <c r="BF44" s="24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46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0"/>
      <c r="CJ44" s="18"/>
      <c r="CK44" s="31">
        <v>34328</v>
      </c>
      <c r="CL44" s="19"/>
      <c r="CM44" s="19"/>
      <c r="CN44" s="19"/>
      <c r="CO44" s="19"/>
      <c r="CP44" s="19"/>
      <c r="CQ44" s="19"/>
      <c r="CR44" s="19"/>
      <c r="CS44" s="19"/>
      <c r="CT44" s="6"/>
      <c r="CU44" s="6"/>
      <c r="CV44" s="6"/>
      <c r="CW44" s="6"/>
      <c r="CX44" s="6"/>
      <c r="CY44" s="6"/>
      <c r="CZ44" s="6"/>
      <c r="DA44" s="6"/>
    </row>
    <row r="45" spans="1:105" ht="18.75">
      <c r="A45" s="20">
        <v>47</v>
      </c>
      <c r="B45" s="15" t="s">
        <v>214</v>
      </c>
      <c r="C45" s="15" t="s">
        <v>225</v>
      </c>
      <c r="D45" s="9">
        <f t="shared" si="37"/>
        <v>61000000</v>
      </c>
      <c r="E45" s="21">
        <f t="shared" si="63"/>
        <v>48361</v>
      </c>
      <c r="F45" s="5">
        <f t="shared" si="38"/>
        <v>89</v>
      </c>
      <c r="G45" s="10">
        <v>10000000</v>
      </c>
      <c r="H45" s="10">
        <f t="shared" si="39"/>
        <v>100</v>
      </c>
      <c r="I45" s="11">
        <v>32273</v>
      </c>
      <c r="J45" s="10">
        <v>1500000</v>
      </c>
      <c r="K45" s="10">
        <f t="shared" si="40"/>
        <v>128</v>
      </c>
      <c r="L45" s="11">
        <v>32373</v>
      </c>
      <c r="M45" s="10">
        <v>500000</v>
      </c>
      <c r="N45" s="10">
        <f t="shared" si="41"/>
        <v>38</v>
      </c>
      <c r="O45" s="11">
        <v>32501</v>
      </c>
      <c r="P45" s="10">
        <v>500000</v>
      </c>
      <c r="Q45" s="10">
        <f t="shared" si="42"/>
        <v>30</v>
      </c>
      <c r="R45" s="11">
        <v>32539</v>
      </c>
      <c r="S45" s="10">
        <v>500000</v>
      </c>
      <c r="T45" s="10">
        <f t="shared" si="45"/>
        <v>36</v>
      </c>
      <c r="U45" s="11">
        <v>32569</v>
      </c>
      <c r="V45" s="10">
        <v>500000</v>
      </c>
      <c r="W45" s="10">
        <f t="shared" si="46"/>
        <v>982</v>
      </c>
      <c r="X45" s="11">
        <v>32605</v>
      </c>
      <c r="Y45" s="10">
        <v>5000000</v>
      </c>
      <c r="Z45" s="10">
        <f t="shared" si="47"/>
        <v>10</v>
      </c>
      <c r="AA45" s="12">
        <v>33587</v>
      </c>
      <c r="AB45" s="10">
        <v>6500000</v>
      </c>
      <c r="AC45" s="10">
        <f t="shared" si="48"/>
        <v>62</v>
      </c>
      <c r="AD45" s="12">
        <v>33597</v>
      </c>
      <c r="AE45" s="10">
        <v>2500000</v>
      </c>
      <c r="AF45" s="10">
        <f t="shared" si="49"/>
        <v>29</v>
      </c>
      <c r="AG45" s="12">
        <v>33659</v>
      </c>
      <c r="AH45" s="10">
        <v>2500000</v>
      </c>
      <c r="AI45" s="10">
        <f t="shared" si="50"/>
        <v>31</v>
      </c>
      <c r="AJ45" s="12">
        <v>33688</v>
      </c>
      <c r="AK45" s="10">
        <v>2500000</v>
      </c>
      <c r="AL45" s="10">
        <f t="shared" si="54"/>
        <v>61</v>
      </c>
      <c r="AM45" s="12">
        <v>33719</v>
      </c>
      <c r="AN45" s="34">
        <v>2500000</v>
      </c>
      <c r="AO45" s="34">
        <f t="shared" si="55"/>
        <v>290</v>
      </c>
      <c r="AP45" s="44">
        <v>33780</v>
      </c>
      <c r="AQ45" s="34">
        <v>26000000</v>
      </c>
      <c r="AR45" s="34">
        <f t="shared" ref="AR45" si="64">IF(AV45=0,$CK$2-AS45,AV45-AS45)</f>
        <v>258</v>
      </c>
      <c r="AS45" s="44">
        <v>34070</v>
      </c>
      <c r="AT45" s="34"/>
      <c r="AU45" s="34"/>
      <c r="AV45" s="44"/>
      <c r="AW45" s="34"/>
      <c r="AX45" s="34"/>
      <c r="AY45" s="44"/>
      <c r="AZ45" s="34"/>
      <c r="BA45" s="34"/>
      <c r="BB45" s="44"/>
      <c r="BC45" s="34"/>
      <c r="BD45" s="34"/>
      <c r="BE45" s="44"/>
      <c r="BF45" s="24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46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0"/>
      <c r="CJ45" s="18"/>
      <c r="CK45" s="31">
        <v>34328</v>
      </c>
      <c r="CL45" s="19"/>
      <c r="CM45" s="19"/>
      <c r="CN45" s="19"/>
      <c r="CO45" s="19"/>
      <c r="CP45" s="19"/>
      <c r="CQ45" s="19"/>
      <c r="CR45" s="19"/>
      <c r="CS45" s="19"/>
      <c r="CT45" s="6"/>
      <c r="CU45" s="6"/>
      <c r="CV45" s="6"/>
      <c r="CW45" s="6"/>
      <c r="CX45" s="6"/>
      <c r="CY45" s="6"/>
      <c r="CZ45" s="6"/>
      <c r="DA45" s="6"/>
    </row>
    <row r="46" spans="1:105" ht="18.75">
      <c r="A46" s="20">
        <v>48</v>
      </c>
      <c r="B46" s="15" t="s">
        <v>131</v>
      </c>
      <c r="C46" s="15" t="s">
        <v>80</v>
      </c>
      <c r="D46" s="9">
        <f t="shared" si="37"/>
        <v>61000000</v>
      </c>
      <c r="E46" s="21">
        <f t="shared" si="63"/>
        <v>63932</v>
      </c>
      <c r="F46" s="5">
        <f t="shared" si="38"/>
        <v>54</v>
      </c>
      <c r="G46" s="10">
        <v>5000000</v>
      </c>
      <c r="H46" s="10">
        <f t="shared" si="39"/>
        <v>55</v>
      </c>
      <c r="I46" s="11">
        <v>31849</v>
      </c>
      <c r="J46" s="10">
        <v>5000000</v>
      </c>
      <c r="K46" s="10">
        <f t="shared" si="40"/>
        <v>465</v>
      </c>
      <c r="L46" s="11">
        <v>31904</v>
      </c>
      <c r="M46" s="10">
        <v>2000000</v>
      </c>
      <c r="N46" s="10">
        <f t="shared" si="41"/>
        <v>222</v>
      </c>
      <c r="O46" s="11">
        <v>32369</v>
      </c>
      <c r="P46" s="10">
        <v>2000000</v>
      </c>
      <c r="Q46" s="10">
        <f t="shared" si="42"/>
        <v>109</v>
      </c>
      <c r="R46" s="11">
        <v>32591</v>
      </c>
      <c r="S46" s="10">
        <v>1000000</v>
      </c>
      <c r="T46" s="10">
        <f t="shared" si="45"/>
        <v>542</v>
      </c>
      <c r="U46" s="11">
        <v>32700</v>
      </c>
      <c r="V46" s="10">
        <v>5000000</v>
      </c>
      <c r="W46" s="10">
        <f t="shared" si="46"/>
        <v>349</v>
      </c>
      <c r="X46" s="12">
        <v>33242</v>
      </c>
      <c r="Y46" s="10">
        <v>5000000</v>
      </c>
      <c r="Z46" s="10">
        <f t="shared" si="47"/>
        <v>44</v>
      </c>
      <c r="AA46" s="12">
        <v>33591</v>
      </c>
      <c r="AB46" s="10">
        <v>10000000</v>
      </c>
      <c r="AC46" s="10">
        <f t="shared" si="48"/>
        <v>29</v>
      </c>
      <c r="AD46" s="12">
        <v>33635</v>
      </c>
      <c r="AE46" s="10">
        <v>10000000</v>
      </c>
      <c r="AF46" s="10">
        <f t="shared" si="49"/>
        <v>182</v>
      </c>
      <c r="AG46" s="12">
        <v>33664</v>
      </c>
      <c r="AH46" s="10">
        <v>16000000</v>
      </c>
      <c r="AI46" s="10">
        <f t="shared" si="50"/>
        <v>482</v>
      </c>
      <c r="AJ46" s="12">
        <v>33846</v>
      </c>
      <c r="AL46" s="10"/>
      <c r="AM46" s="12"/>
      <c r="AO46" s="10"/>
      <c r="AP46" s="12"/>
      <c r="AR46" s="10"/>
      <c r="AS46" s="12"/>
      <c r="AU46" s="10"/>
      <c r="AV46" s="12"/>
      <c r="AX46" s="12"/>
      <c r="AY46" s="12"/>
      <c r="AZ46" s="24"/>
      <c r="BA46" s="12"/>
      <c r="BB46" s="12"/>
      <c r="BC46" s="24"/>
      <c r="BD46" s="12"/>
      <c r="BE46" s="12"/>
      <c r="BF46" s="24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46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0"/>
      <c r="CJ46" s="18"/>
      <c r="CK46" s="31">
        <v>34328</v>
      </c>
      <c r="CL46" s="19"/>
      <c r="CM46" s="19"/>
      <c r="CN46" s="19"/>
      <c r="CO46" s="19"/>
      <c r="CP46" s="19"/>
      <c r="CQ46" s="19"/>
      <c r="CR46" s="19"/>
      <c r="CS46" s="19"/>
      <c r="CT46" s="6"/>
      <c r="CU46" s="6"/>
      <c r="CV46" s="6"/>
      <c r="CW46" s="6"/>
      <c r="CX46" s="6"/>
      <c r="CY46" s="6"/>
      <c r="CZ46" s="6"/>
      <c r="DA46" s="6"/>
    </row>
    <row r="47" spans="1:105" ht="18.75">
      <c r="A47" s="20">
        <v>50</v>
      </c>
      <c r="B47" s="15" t="s">
        <v>217</v>
      </c>
      <c r="C47" s="15" t="s">
        <v>205</v>
      </c>
      <c r="D47" s="9">
        <f t="shared" si="37"/>
        <v>61000000</v>
      </c>
      <c r="E47" s="21">
        <f t="shared" si="63"/>
        <v>57520.2</v>
      </c>
      <c r="F47" s="5">
        <f t="shared" si="38"/>
        <v>77</v>
      </c>
      <c r="G47" s="10">
        <v>10000000</v>
      </c>
      <c r="H47" s="10">
        <f t="shared" si="39"/>
        <v>205</v>
      </c>
      <c r="I47" s="11">
        <v>32295</v>
      </c>
      <c r="J47" s="10">
        <v>1500000</v>
      </c>
      <c r="K47" s="10">
        <f t="shared" si="40"/>
        <v>291</v>
      </c>
      <c r="L47" s="11">
        <v>32500</v>
      </c>
      <c r="M47" s="10">
        <v>2400000</v>
      </c>
      <c r="N47" s="10">
        <f t="shared" si="41"/>
        <v>543</v>
      </c>
      <c r="O47" s="12">
        <v>32791</v>
      </c>
      <c r="P47" s="10">
        <v>3600000</v>
      </c>
      <c r="Q47" s="10">
        <f t="shared" si="42"/>
        <v>268</v>
      </c>
      <c r="R47" s="33">
        <v>33334</v>
      </c>
      <c r="S47" s="10">
        <v>27500000</v>
      </c>
      <c r="T47" s="10">
        <f t="shared" si="45"/>
        <v>275</v>
      </c>
      <c r="U47" s="33">
        <v>33602</v>
      </c>
      <c r="V47" s="10">
        <v>16000000</v>
      </c>
      <c r="W47" s="10">
        <f t="shared" si="46"/>
        <v>451</v>
      </c>
      <c r="X47" s="33">
        <v>33877</v>
      </c>
      <c r="AA47" s="11"/>
      <c r="AD47" s="11"/>
      <c r="AF47" s="10"/>
      <c r="AG47" s="12"/>
      <c r="AI47" s="10"/>
      <c r="AJ47" s="12"/>
      <c r="AL47" s="10"/>
      <c r="AM47" s="12"/>
      <c r="AO47" s="10"/>
      <c r="AP47" s="12"/>
      <c r="AR47" s="10"/>
      <c r="AS47" s="12"/>
      <c r="AU47" s="10"/>
      <c r="AV47" s="12"/>
      <c r="AX47" s="12"/>
      <c r="AY47" s="12"/>
      <c r="AZ47" s="24"/>
      <c r="BA47" s="12"/>
      <c r="BB47" s="12"/>
      <c r="BC47" s="24"/>
      <c r="BD47" s="12"/>
      <c r="BE47" s="12"/>
      <c r="BF47" s="24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46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0"/>
      <c r="CJ47" s="18"/>
      <c r="CK47" s="31">
        <v>34328</v>
      </c>
      <c r="CL47" s="19"/>
      <c r="CM47" s="19"/>
      <c r="CN47" s="19"/>
      <c r="CO47" s="19"/>
      <c r="CP47" s="19"/>
      <c r="CQ47" s="19"/>
      <c r="CR47" s="19"/>
      <c r="CS47" s="19"/>
      <c r="CT47" s="6"/>
      <c r="CU47" s="6"/>
      <c r="CV47" s="6"/>
      <c r="CW47" s="6"/>
      <c r="CX47" s="6"/>
      <c r="CY47" s="6"/>
      <c r="CZ47" s="6"/>
      <c r="DA47" s="6"/>
    </row>
    <row r="48" spans="1:105" ht="18.75">
      <c r="A48" s="20">
        <v>54</v>
      </c>
      <c r="B48" s="15" t="s">
        <v>258</v>
      </c>
      <c r="C48" s="15" t="s">
        <v>264</v>
      </c>
      <c r="D48" s="9">
        <f t="shared" si="37"/>
        <v>61000000</v>
      </c>
      <c r="E48" s="21">
        <f t="shared" si="63"/>
        <v>61331.7</v>
      </c>
      <c r="F48" s="5">
        <f t="shared" si="38"/>
        <v>66</v>
      </c>
      <c r="G48" s="10">
        <v>500000</v>
      </c>
      <c r="H48" s="10">
        <f t="shared" si="39"/>
        <v>47</v>
      </c>
      <c r="I48" s="11">
        <v>31404</v>
      </c>
      <c r="J48" s="10">
        <v>300000</v>
      </c>
      <c r="K48" s="10">
        <f t="shared" si="40"/>
        <v>4</v>
      </c>
      <c r="L48" s="11">
        <v>31451</v>
      </c>
      <c r="M48" s="10">
        <v>700000</v>
      </c>
      <c r="N48" s="10">
        <f t="shared" si="41"/>
        <v>21</v>
      </c>
      <c r="O48" s="11">
        <v>31455</v>
      </c>
      <c r="P48" s="10">
        <v>1000000</v>
      </c>
      <c r="Q48" s="10">
        <f t="shared" si="42"/>
        <v>63</v>
      </c>
      <c r="R48" s="11">
        <v>31476</v>
      </c>
      <c r="S48" s="10">
        <v>1000000</v>
      </c>
      <c r="T48" s="10">
        <f t="shared" si="45"/>
        <v>412</v>
      </c>
      <c r="U48" s="11">
        <v>31539</v>
      </c>
      <c r="V48" s="10">
        <v>1500000</v>
      </c>
      <c r="W48" s="10">
        <f t="shared" si="46"/>
        <v>128</v>
      </c>
      <c r="X48" s="12">
        <v>31951</v>
      </c>
      <c r="Y48" s="10">
        <v>1500000</v>
      </c>
      <c r="Z48" s="10">
        <f t="shared" ref="Z48:Z58" si="65">IF(AD48=0,$CK$2-AA48,AD48-AA48)</f>
        <v>121</v>
      </c>
      <c r="AA48" s="12">
        <v>32079</v>
      </c>
      <c r="AB48" s="10">
        <v>1000000</v>
      </c>
      <c r="AC48" s="10">
        <f t="shared" ref="AC48:AC58" si="66">IF(AG48=0,$CK$2-AD48,AG48-AD48)</f>
        <v>332</v>
      </c>
      <c r="AD48" s="12">
        <v>32200</v>
      </c>
      <c r="AE48" s="10">
        <v>4000000</v>
      </c>
      <c r="AF48" s="10">
        <f t="shared" ref="AF48:AF58" si="67">IF(AJ48=0,$CK$2-AG48,AJ48-AG48)</f>
        <v>259</v>
      </c>
      <c r="AG48" s="12">
        <v>32532</v>
      </c>
      <c r="AH48" s="10">
        <v>3000000</v>
      </c>
      <c r="AI48" s="10">
        <f t="shared" ref="AI48:AI58" si="68">IF(AM48=0,$CK$2-AJ48,AM48-AJ48)</f>
        <v>868</v>
      </c>
      <c r="AJ48" s="12">
        <v>32791</v>
      </c>
      <c r="AK48" s="10">
        <v>12500000</v>
      </c>
      <c r="AL48" s="10">
        <f t="shared" ref="AL48:AL57" si="69">IF(AP48=0,$CK$2-AM48,AP48-AM48)</f>
        <v>4</v>
      </c>
      <c r="AM48" s="12">
        <v>33659</v>
      </c>
      <c r="AN48" s="10">
        <v>18000000</v>
      </c>
      <c r="AO48" s="10">
        <f t="shared" ref="AO48:AO57" si="70">IF(AS48=0,$CK$2-AP48,AS48-AP48)</f>
        <v>30</v>
      </c>
      <c r="AP48" s="12">
        <v>33663</v>
      </c>
      <c r="AQ48" s="10">
        <v>16000000</v>
      </c>
      <c r="AR48" s="10">
        <f t="shared" ref="AR48:AR55" si="71">IF(AV48=0,$CK$2-AS48,AV48-AS48)</f>
        <v>635</v>
      </c>
      <c r="AS48" s="12">
        <v>33693</v>
      </c>
      <c r="AT48" s="62"/>
      <c r="AU48" s="62"/>
      <c r="AV48" s="63"/>
      <c r="AX48" s="12"/>
      <c r="AY48" s="12"/>
      <c r="AZ48" s="24"/>
      <c r="BA48" s="12"/>
      <c r="BB48" s="12"/>
      <c r="BC48" s="24"/>
      <c r="BD48" s="12"/>
      <c r="BE48" s="12"/>
      <c r="BF48" s="24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46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0"/>
      <c r="CJ48" s="18"/>
      <c r="CK48" s="31">
        <v>34328</v>
      </c>
      <c r="CL48" s="19"/>
      <c r="CM48" s="19"/>
      <c r="CN48" s="19"/>
      <c r="CO48" s="19"/>
      <c r="CP48" s="19"/>
      <c r="CQ48" s="19"/>
      <c r="CR48" s="19"/>
      <c r="CS48" s="19"/>
      <c r="CT48" s="6"/>
      <c r="CU48" s="6"/>
      <c r="CV48" s="6"/>
      <c r="CW48" s="6"/>
      <c r="CX48" s="6"/>
      <c r="CY48" s="6"/>
      <c r="CZ48" s="6"/>
      <c r="DA48" s="6"/>
    </row>
    <row r="49" spans="1:105" ht="18.75">
      <c r="A49" s="20">
        <v>51</v>
      </c>
      <c r="B49" s="15" t="s">
        <v>96</v>
      </c>
      <c r="C49" s="15" t="s">
        <v>97</v>
      </c>
      <c r="D49" s="9">
        <f t="shared" si="37"/>
        <v>61000000</v>
      </c>
      <c r="E49" s="21">
        <f t="shared" si="63"/>
        <v>57575.75</v>
      </c>
      <c r="F49" s="5">
        <f t="shared" si="38"/>
        <v>76</v>
      </c>
      <c r="G49" s="10">
        <v>500000</v>
      </c>
      <c r="H49" s="10">
        <f t="shared" si="39"/>
        <v>47</v>
      </c>
      <c r="I49" s="11">
        <v>31401</v>
      </c>
      <c r="J49" s="10">
        <v>1000000</v>
      </c>
      <c r="K49" s="10">
        <f t="shared" si="40"/>
        <v>28</v>
      </c>
      <c r="L49" s="11">
        <v>31448</v>
      </c>
      <c r="M49" s="10">
        <v>1000000</v>
      </c>
      <c r="N49" s="10">
        <f t="shared" si="41"/>
        <v>160</v>
      </c>
      <c r="O49" s="11">
        <v>31476</v>
      </c>
      <c r="P49" s="10">
        <v>1000000</v>
      </c>
      <c r="Q49" s="10">
        <f t="shared" si="42"/>
        <v>229</v>
      </c>
      <c r="R49" s="11">
        <v>31636</v>
      </c>
      <c r="S49" s="10">
        <v>1500000</v>
      </c>
      <c r="T49" s="10">
        <f t="shared" si="45"/>
        <v>39</v>
      </c>
      <c r="U49" s="11">
        <v>31865</v>
      </c>
      <c r="V49" s="10">
        <v>1000000</v>
      </c>
      <c r="W49" s="10">
        <f t="shared" si="46"/>
        <v>9</v>
      </c>
      <c r="X49" s="12">
        <v>31904</v>
      </c>
      <c r="Y49" s="10">
        <v>1000000</v>
      </c>
      <c r="Z49" s="10">
        <f t="shared" si="65"/>
        <v>59</v>
      </c>
      <c r="AA49" s="12">
        <v>31913</v>
      </c>
      <c r="AB49" s="10">
        <v>750000</v>
      </c>
      <c r="AC49" s="10">
        <f t="shared" si="66"/>
        <v>3</v>
      </c>
      <c r="AD49" s="12">
        <v>31972</v>
      </c>
      <c r="AE49" s="10">
        <v>250000</v>
      </c>
      <c r="AF49" s="10">
        <f t="shared" si="67"/>
        <v>63</v>
      </c>
      <c r="AG49" s="12">
        <v>31975</v>
      </c>
      <c r="AH49" s="10">
        <v>1500000</v>
      </c>
      <c r="AI49" s="10">
        <f t="shared" si="68"/>
        <v>99</v>
      </c>
      <c r="AJ49" s="12">
        <v>32038</v>
      </c>
      <c r="AK49" s="10">
        <v>500000</v>
      </c>
      <c r="AL49" s="10">
        <f t="shared" si="69"/>
        <v>237</v>
      </c>
      <c r="AM49" s="12">
        <v>32137</v>
      </c>
      <c r="AN49" s="10">
        <v>1500000</v>
      </c>
      <c r="AO49" s="10">
        <f t="shared" si="70"/>
        <v>960</v>
      </c>
      <c r="AP49" s="12">
        <v>32374</v>
      </c>
      <c r="AQ49" s="10">
        <v>9000000</v>
      </c>
      <c r="AR49" s="10">
        <f t="shared" si="71"/>
        <v>466</v>
      </c>
      <c r="AS49" s="12">
        <v>33334</v>
      </c>
      <c r="AT49" s="10">
        <v>24500000</v>
      </c>
      <c r="AU49" s="10">
        <f t="shared" ref="AU49:AU55" si="72">IF(AY49=0,$CK$2-AV49,AY49-AV49)</f>
        <v>62</v>
      </c>
      <c r="AV49" s="12">
        <v>33800</v>
      </c>
      <c r="AW49" s="10">
        <v>16000000</v>
      </c>
      <c r="AX49" s="10">
        <f t="shared" ref="AX49" si="73">IF(BB49=0,$CK$2-AY49,BB49-AY49)</f>
        <v>466</v>
      </c>
      <c r="AY49" s="12">
        <v>33862</v>
      </c>
      <c r="AZ49" s="24"/>
      <c r="BA49" s="12"/>
      <c r="BB49" s="12"/>
      <c r="BC49" s="24"/>
      <c r="BD49" s="12"/>
      <c r="BE49" s="12"/>
      <c r="BF49" s="24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46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0"/>
      <c r="CJ49" s="18"/>
      <c r="CK49" s="31">
        <v>34328</v>
      </c>
      <c r="CL49" s="19"/>
      <c r="CM49" s="19"/>
      <c r="CN49" s="19"/>
      <c r="CO49" s="19"/>
      <c r="CP49" s="19"/>
      <c r="CQ49" s="19"/>
      <c r="CR49" s="19"/>
      <c r="CS49" s="19"/>
      <c r="CT49" s="6"/>
      <c r="CU49" s="6"/>
      <c r="CV49" s="6"/>
      <c r="CW49" s="6"/>
      <c r="CX49" s="6"/>
      <c r="CY49" s="6"/>
      <c r="CZ49" s="6"/>
      <c r="DA49" s="6"/>
    </row>
    <row r="50" spans="1:105" ht="18.75">
      <c r="A50" s="20">
        <v>52</v>
      </c>
      <c r="B50" s="15" t="s">
        <v>118</v>
      </c>
      <c r="C50" s="15" t="s">
        <v>85</v>
      </c>
      <c r="D50" s="9">
        <f t="shared" si="37"/>
        <v>61000000</v>
      </c>
      <c r="E50" s="21">
        <f t="shared" si="63"/>
        <v>68661.5</v>
      </c>
      <c r="F50" s="5">
        <f t="shared" si="38"/>
        <v>32</v>
      </c>
      <c r="G50" s="10">
        <v>500000</v>
      </c>
      <c r="H50" s="10">
        <f t="shared" si="39"/>
        <v>377</v>
      </c>
      <c r="I50" s="11">
        <v>31100</v>
      </c>
      <c r="J50" s="10">
        <v>2000000</v>
      </c>
      <c r="K50" s="10">
        <f t="shared" si="40"/>
        <v>85</v>
      </c>
      <c r="L50" s="11">
        <v>31477</v>
      </c>
      <c r="M50" s="10">
        <v>1000000</v>
      </c>
      <c r="N50" s="10">
        <f t="shared" si="41"/>
        <v>299</v>
      </c>
      <c r="O50" s="11">
        <v>31562</v>
      </c>
      <c r="P50" s="10">
        <v>1500000</v>
      </c>
      <c r="Q50" s="10">
        <f t="shared" si="42"/>
        <v>29</v>
      </c>
      <c r="R50" s="11">
        <v>31861</v>
      </c>
      <c r="S50" s="10">
        <v>2000000</v>
      </c>
      <c r="T50" s="10">
        <f t="shared" si="45"/>
        <v>68</v>
      </c>
      <c r="U50" s="11">
        <v>31890</v>
      </c>
      <c r="V50" s="10">
        <v>1500000</v>
      </c>
      <c r="W50" s="10">
        <f t="shared" si="46"/>
        <v>59</v>
      </c>
      <c r="X50" s="11">
        <v>31958</v>
      </c>
      <c r="Y50" s="10">
        <v>1500000</v>
      </c>
      <c r="Z50" s="10">
        <f t="shared" si="65"/>
        <v>355</v>
      </c>
      <c r="AA50" s="11">
        <v>32017</v>
      </c>
      <c r="AB50" s="10">
        <v>1500000</v>
      </c>
      <c r="AC50" s="10">
        <f t="shared" si="66"/>
        <v>121</v>
      </c>
      <c r="AD50" s="11">
        <v>32372</v>
      </c>
      <c r="AE50" s="10">
        <v>500000</v>
      </c>
      <c r="AF50" s="10">
        <f t="shared" si="67"/>
        <v>97</v>
      </c>
      <c r="AG50" s="12">
        <v>32493</v>
      </c>
      <c r="AH50" s="10">
        <v>1000000</v>
      </c>
      <c r="AI50" s="10">
        <f t="shared" si="68"/>
        <v>47</v>
      </c>
      <c r="AJ50" s="12">
        <v>32590</v>
      </c>
      <c r="AK50" s="10">
        <v>1000000</v>
      </c>
      <c r="AL50" s="10">
        <f t="shared" si="69"/>
        <v>154</v>
      </c>
      <c r="AM50" s="12">
        <v>32637</v>
      </c>
      <c r="AN50" s="10">
        <v>3000000</v>
      </c>
      <c r="AO50" s="10">
        <f t="shared" si="70"/>
        <v>543</v>
      </c>
      <c r="AP50" s="12">
        <v>32791</v>
      </c>
      <c r="AQ50" s="10">
        <v>9000000</v>
      </c>
      <c r="AR50" s="10">
        <f t="shared" si="71"/>
        <v>239</v>
      </c>
      <c r="AS50" s="33">
        <v>33334</v>
      </c>
      <c r="AT50" s="10">
        <v>10000000</v>
      </c>
      <c r="AU50" s="10">
        <f t="shared" si="72"/>
        <v>81</v>
      </c>
      <c r="AV50" s="33">
        <v>33573</v>
      </c>
      <c r="AW50" s="10">
        <v>9000000</v>
      </c>
      <c r="AX50" s="10">
        <f>IF(BB50=0,$CK$2-AY50,BB50-AY50)</f>
        <v>141</v>
      </c>
      <c r="AY50" s="33">
        <v>33654</v>
      </c>
      <c r="AZ50" s="34">
        <v>16000000</v>
      </c>
      <c r="BA50" s="34">
        <f>IF(BE50=0,$CK$2-BB50,BE50-BB50)</f>
        <v>533</v>
      </c>
      <c r="BB50" s="58">
        <v>33795</v>
      </c>
      <c r="BC50" s="24"/>
      <c r="BD50" s="12"/>
      <c r="BE50" s="12"/>
      <c r="BF50" s="24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46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0"/>
      <c r="CJ50" s="18"/>
      <c r="CK50" s="31">
        <v>34328</v>
      </c>
      <c r="CL50" s="19"/>
      <c r="CM50" s="19"/>
      <c r="CN50" s="19"/>
      <c r="CO50" s="19"/>
      <c r="CP50" s="19"/>
      <c r="CQ50" s="19"/>
      <c r="CR50" s="19"/>
      <c r="CS50" s="19"/>
      <c r="CT50" s="6"/>
      <c r="CU50" s="6"/>
      <c r="CV50" s="6"/>
      <c r="CW50" s="6"/>
      <c r="CX50" s="6"/>
      <c r="CY50" s="6"/>
      <c r="CZ50" s="6"/>
      <c r="DA50" s="6"/>
    </row>
    <row r="51" spans="1:105" ht="18.75">
      <c r="A51" s="20">
        <v>53</v>
      </c>
      <c r="B51" s="15" t="s">
        <v>152</v>
      </c>
      <c r="C51" s="15" t="s">
        <v>153</v>
      </c>
      <c r="D51" s="9">
        <f t="shared" si="37"/>
        <v>61000000</v>
      </c>
      <c r="E51" s="21">
        <f t="shared" si="63"/>
        <v>68008</v>
      </c>
      <c r="F51" s="5">
        <f t="shared" si="38"/>
        <v>37</v>
      </c>
      <c r="G51" s="10">
        <v>10000000</v>
      </c>
      <c r="H51" s="10">
        <f t="shared" si="39"/>
        <v>46</v>
      </c>
      <c r="I51" s="11">
        <v>32344</v>
      </c>
      <c r="J51" s="10">
        <v>1500000</v>
      </c>
      <c r="K51" s="10">
        <f t="shared" si="40"/>
        <v>99</v>
      </c>
      <c r="L51" s="11">
        <v>32390</v>
      </c>
      <c r="M51" s="10">
        <v>500000</v>
      </c>
      <c r="N51" s="10">
        <f t="shared" si="41"/>
        <v>47</v>
      </c>
      <c r="O51" s="11">
        <v>32489</v>
      </c>
      <c r="P51" s="10">
        <v>500000</v>
      </c>
      <c r="Q51" s="10">
        <f t="shared" si="42"/>
        <v>48</v>
      </c>
      <c r="R51" s="11">
        <v>32536</v>
      </c>
      <c r="S51" s="10">
        <v>500000</v>
      </c>
      <c r="T51" s="10">
        <f t="shared" si="45"/>
        <v>21</v>
      </c>
      <c r="U51" s="11">
        <v>32584</v>
      </c>
      <c r="V51" s="10">
        <v>1000000</v>
      </c>
      <c r="W51" s="10">
        <f t="shared" si="46"/>
        <v>33</v>
      </c>
      <c r="X51" s="11">
        <v>32605</v>
      </c>
      <c r="Y51" s="10">
        <v>1000000</v>
      </c>
      <c r="Z51" s="10">
        <f t="shared" si="65"/>
        <v>62</v>
      </c>
      <c r="AA51" s="11">
        <v>32638</v>
      </c>
      <c r="AB51" s="10">
        <v>1000000</v>
      </c>
      <c r="AC51" s="10">
        <f t="shared" si="66"/>
        <v>28</v>
      </c>
      <c r="AD51" s="11">
        <v>32700</v>
      </c>
      <c r="AE51" s="10">
        <v>2000000</v>
      </c>
      <c r="AF51" s="10">
        <f t="shared" si="67"/>
        <v>59</v>
      </c>
      <c r="AG51" s="12">
        <v>32728</v>
      </c>
      <c r="AH51" s="10">
        <v>1000000</v>
      </c>
      <c r="AI51" s="10">
        <f t="shared" si="68"/>
        <v>37</v>
      </c>
      <c r="AJ51" s="12">
        <v>32787</v>
      </c>
      <c r="AK51" s="10">
        <v>2000000</v>
      </c>
      <c r="AL51" s="10">
        <f t="shared" si="69"/>
        <v>25</v>
      </c>
      <c r="AM51" s="12">
        <v>32824</v>
      </c>
      <c r="AN51" s="10">
        <v>1000000</v>
      </c>
      <c r="AO51" s="10">
        <f t="shared" si="70"/>
        <v>520</v>
      </c>
      <c r="AP51" s="12">
        <v>32849</v>
      </c>
      <c r="AQ51" s="10">
        <v>3000000</v>
      </c>
      <c r="AR51" s="10">
        <f t="shared" si="71"/>
        <v>153</v>
      </c>
      <c r="AS51" s="33">
        <v>33369</v>
      </c>
      <c r="AT51" s="10">
        <v>10000000</v>
      </c>
      <c r="AU51" s="10">
        <f t="shared" si="72"/>
        <v>50</v>
      </c>
      <c r="AV51" s="12">
        <v>33522</v>
      </c>
      <c r="AW51" s="10">
        <v>3500000</v>
      </c>
      <c r="AX51" s="10">
        <f>IF(BB51=0,$CK$2-AY51,BB51-AY51)</f>
        <v>25</v>
      </c>
      <c r="AY51" s="12">
        <v>33572</v>
      </c>
      <c r="AZ51" s="10">
        <v>3500000</v>
      </c>
      <c r="BA51" s="10">
        <f>IF(BE51=0,$CK$2-BB51,BE51-BB51)</f>
        <v>39</v>
      </c>
      <c r="BB51" s="12">
        <v>33597</v>
      </c>
      <c r="BC51" s="24">
        <v>3000000</v>
      </c>
      <c r="BD51" s="10">
        <f>IF(BH51=0,$CK$2-BE51,BH51-BE51)</f>
        <v>29</v>
      </c>
      <c r="BE51" s="12">
        <v>33636</v>
      </c>
      <c r="BF51" s="24">
        <v>5000000</v>
      </c>
      <c r="BG51" s="10">
        <f>IF(BK51=0,$CK$2-BH51,BK51-BH51)</f>
        <v>31</v>
      </c>
      <c r="BH51" s="12">
        <v>33665</v>
      </c>
      <c r="BI51" s="24">
        <v>5000000</v>
      </c>
      <c r="BJ51" s="10">
        <f>IF(BN51=0,$CK$2-BK51,BN51-BK51)</f>
        <v>30</v>
      </c>
      <c r="BK51" s="12">
        <v>33696</v>
      </c>
      <c r="BL51" s="24">
        <v>6000000</v>
      </c>
      <c r="BM51" s="10">
        <f>IF(BQ51=0,$CK$2-BN51,BQ51-BN51)</f>
        <v>602</v>
      </c>
      <c r="BN51" s="12">
        <v>33726</v>
      </c>
      <c r="BO51" s="12"/>
      <c r="BP51" s="12"/>
      <c r="BQ51" s="12"/>
      <c r="BR51" s="46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0"/>
      <c r="CJ51" s="18"/>
      <c r="CK51" s="31">
        <v>34328</v>
      </c>
      <c r="CL51" s="19"/>
      <c r="CM51" s="19"/>
      <c r="CN51" s="19"/>
      <c r="CO51" s="19"/>
      <c r="CP51" s="19"/>
      <c r="CQ51" s="19"/>
      <c r="CR51" s="19"/>
      <c r="CS51" s="19"/>
      <c r="CT51" s="6"/>
      <c r="CU51" s="6"/>
      <c r="CV51" s="6"/>
      <c r="CW51" s="6"/>
      <c r="CX51" s="6"/>
      <c r="CY51" s="6"/>
      <c r="CZ51" s="6"/>
      <c r="DA51" s="6"/>
    </row>
    <row r="52" spans="1:105" ht="18.75">
      <c r="A52" s="20">
        <v>55</v>
      </c>
      <c r="B52" s="15" t="s">
        <v>218</v>
      </c>
      <c r="C52" s="15" t="s">
        <v>201</v>
      </c>
      <c r="D52" s="9">
        <f t="shared" si="37"/>
        <v>39000000</v>
      </c>
      <c r="E52" s="21">
        <f t="shared" si="63"/>
        <v>65893.5</v>
      </c>
      <c r="F52" s="5">
        <f t="shared" si="38"/>
        <v>47</v>
      </c>
      <c r="G52" s="10">
        <v>500000</v>
      </c>
      <c r="H52" s="10">
        <f t="shared" si="39"/>
        <v>47</v>
      </c>
      <c r="I52" s="11">
        <v>31401</v>
      </c>
      <c r="J52" s="10">
        <v>1000000</v>
      </c>
      <c r="K52" s="10">
        <f t="shared" si="40"/>
        <v>28</v>
      </c>
      <c r="L52" s="11">
        <v>31448</v>
      </c>
      <c r="M52" s="10">
        <v>1000000</v>
      </c>
      <c r="N52" s="10">
        <f t="shared" si="41"/>
        <v>59</v>
      </c>
      <c r="O52" s="11">
        <v>31476</v>
      </c>
      <c r="P52" s="10">
        <v>1000000</v>
      </c>
      <c r="Q52" s="10">
        <f t="shared" si="42"/>
        <v>314</v>
      </c>
      <c r="R52" s="11">
        <v>31535</v>
      </c>
      <c r="S52" s="10">
        <v>1500000</v>
      </c>
      <c r="T52" s="10">
        <f t="shared" si="45"/>
        <v>53</v>
      </c>
      <c r="U52" s="11">
        <v>31849</v>
      </c>
      <c r="V52" s="10">
        <v>2000000</v>
      </c>
      <c r="W52" s="10">
        <f t="shared" si="46"/>
        <v>32</v>
      </c>
      <c r="X52" s="11">
        <v>31902</v>
      </c>
      <c r="Y52" s="10">
        <v>1500000</v>
      </c>
      <c r="Z52" s="10">
        <f t="shared" si="65"/>
        <v>201</v>
      </c>
      <c r="AA52" s="11">
        <v>31934</v>
      </c>
      <c r="AB52" s="10">
        <v>1500000</v>
      </c>
      <c r="AC52" s="10">
        <f t="shared" si="66"/>
        <v>234</v>
      </c>
      <c r="AD52" s="11">
        <v>32135</v>
      </c>
      <c r="AE52" s="10">
        <v>1500000</v>
      </c>
      <c r="AF52" s="10">
        <f t="shared" si="67"/>
        <v>105</v>
      </c>
      <c r="AG52" s="12">
        <v>32369</v>
      </c>
      <c r="AH52" s="10">
        <v>1000000</v>
      </c>
      <c r="AI52" s="10">
        <f t="shared" si="68"/>
        <v>55</v>
      </c>
      <c r="AJ52" s="12">
        <v>32474</v>
      </c>
      <c r="AK52" s="10">
        <v>1000000</v>
      </c>
      <c r="AL52" s="10">
        <f t="shared" si="69"/>
        <v>54</v>
      </c>
      <c r="AM52" s="12">
        <v>32529</v>
      </c>
      <c r="AN52" s="10">
        <v>1000000</v>
      </c>
      <c r="AO52" s="10">
        <f t="shared" si="70"/>
        <v>27</v>
      </c>
      <c r="AP52" s="12">
        <v>32583</v>
      </c>
      <c r="AQ52" s="10">
        <v>2000000</v>
      </c>
      <c r="AR52" s="10">
        <f t="shared" si="71"/>
        <v>29</v>
      </c>
      <c r="AS52" s="12">
        <v>32610</v>
      </c>
      <c r="AT52" s="10">
        <v>1000000</v>
      </c>
      <c r="AU52" s="10">
        <f t="shared" si="72"/>
        <v>17</v>
      </c>
      <c r="AV52" s="12">
        <v>32639</v>
      </c>
      <c r="AW52" s="10">
        <v>1000000</v>
      </c>
      <c r="AX52" s="10">
        <f>IF(BB52=0,$CK$2-AY52,BB52-AY52)</f>
        <v>18</v>
      </c>
      <c r="AY52" s="12">
        <v>32656</v>
      </c>
      <c r="AZ52" s="10">
        <v>1000000</v>
      </c>
      <c r="BA52" s="10">
        <f>IF(BE52=0,$CK$2-BB52,BE52-BB52)</f>
        <v>48</v>
      </c>
      <c r="BB52" s="12">
        <v>32674</v>
      </c>
      <c r="BC52" s="10">
        <v>2000000</v>
      </c>
      <c r="BD52" s="10">
        <f>IF(BH52=0,$CK$2-BE52,BH52-BE52)</f>
        <v>69</v>
      </c>
      <c r="BE52" s="12">
        <v>32722</v>
      </c>
      <c r="BF52" s="24">
        <v>8000000</v>
      </c>
      <c r="BG52" s="10">
        <f>IF(BK52=0,$CK$2-BH52,BK52-BH52)</f>
        <v>530</v>
      </c>
      <c r="BH52" s="12">
        <v>32791</v>
      </c>
      <c r="BI52" s="24">
        <v>2000000</v>
      </c>
      <c r="BJ52" s="10">
        <f>IF(BN52=0,$CK$2-BK52,BN52-BK52)</f>
        <v>99</v>
      </c>
      <c r="BK52" s="33">
        <v>33321</v>
      </c>
      <c r="BL52" s="24">
        <v>2000000</v>
      </c>
      <c r="BM52" s="10">
        <f>IF(BQ52=0,$CK$2-BN52,BQ52-BN52)</f>
        <v>121</v>
      </c>
      <c r="BN52" s="33">
        <v>33420</v>
      </c>
      <c r="BO52" s="24">
        <v>5500000</v>
      </c>
      <c r="BP52" s="10">
        <f>IF(BT52=0,$CK$2-BQ52,BT52-BQ52)</f>
        <v>787</v>
      </c>
      <c r="BQ52" s="33">
        <v>33541</v>
      </c>
      <c r="BR52" s="47"/>
      <c r="BS52" s="10"/>
      <c r="BT52" s="33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0"/>
      <c r="CJ52" s="18"/>
      <c r="CK52" s="31">
        <v>34328</v>
      </c>
      <c r="CL52" s="19"/>
      <c r="CM52" s="19"/>
      <c r="CN52" s="19"/>
      <c r="CO52" s="19"/>
      <c r="CP52" s="19"/>
      <c r="CQ52" s="19"/>
      <c r="CR52" s="19"/>
      <c r="CS52" s="19"/>
      <c r="CT52" s="6"/>
      <c r="CU52" s="6"/>
      <c r="CV52" s="6"/>
      <c r="CW52" s="6"/>
      <c r="CX52" s="6"/>
      <c r="CY52" s="6"/>
      <c r="CZ52" s="6"/>
      <c r="DA52" s="6"/>
    </row>
    <row r="53" spans="1:105" ht="18.75">
      <c r="A53" s="20">
        <v>56</v>
      </c>
      <c r="B53" s="15" t="s">
        <v>121</v>
      </c>
      <c r="C53" s="15" t="s">
        <v>63</v>
      </c>
      <c r="D53" s="9">
        <f t="shared" si="37"/>
        <v>61000000</v>
      </c>
      <c r="E53" s="21">
        <f t="shared" si="63"/>
        <v>75922.5</v>
      </c>
      <c r="F53" s="5">
        <f t="shared" si="38"/>
        <v>11</v>
      </c>
      <c r="G53" s="10">
        <v>500000</v>
      </c>
      <c r="H53" s="10">
        <f t="shared" si="39"/>
        <v>41</v>
      </c>
      <c r="I53" s="11">
        <v>31403</v>
      </c>
      <c r="J53" s="10">
        <v>1000000</v>
      </c>
      <c r="K53" s="10">
        <f t="shared" si="40"/>
        <v>32</v>
      </c>
      <c r="L53" s="11">
        <v>31444</v>
      </c>
      <c r="M53" s="10">
        <v>1000000</v>
      </c>
      <c r="N53" s="10">
        <f t="shared" si="41"/>
        <v>66</v>
      </c>
      <c r="O53" s="11">
        <v>31476</v>
      </c>
      <c r="P53" s="10">
        <v>1000000</v>
      </c>
      <c r="Q53" s="10">
        <f t="shared" si="42"/>
        <v>300</v>
      </c>
      <c r="R53" s="11">
        <v>31542</v>
      </c>
      <c r="S53" s="10">
        <v>1500000</v>
      </c>
      <c r="T53" s="10">
        <f t="shared" si="45"/>
        <v>62</v>
      </c>
      <c r="U53" s="11">
        <v>31842</v>
      </c>
      <c r="V53" s="10">
        <v>2000000</v>
      </c>
      <c r="W53" s="10">
        <f t="shared" si="46"/>
        <v>57</v>
      </c>
      <c r="X53" s="11">
        <v>31904</v>
      </c>
      <c r="Y53" s="10">
        <v>1500000</v>
      </c>
      <c r="Z53" s="10">
        <f t="shared" si="65"/>
        <v>22</v>
      </c>
      <c r="AA53" s="11">
        <v>31961</v>
      </c>
      <c r="AB53" s="10">
        <v>1500000</v>
      </c>
      <c r="AC53" s="10">
        <f t="shared" si="66"/>
        <v>411</v>
      </c>
      <c r="AD53" s="11">
        <v>31983</v>
      </c>
      <c r="AE53" s="10">
        <v>3000000</v>
      </c>
      <c r="AF53" s="10">
        <f t="shared" si="67"/>
        <v>152</v>
      </c>
      <c r="AG53" s="12">
        <v>32394</v>
      </c>
      <c r="AH53" s="10">
        <v>1000000</v>
      </c>
      <c r="AI53" s="10">
        <f t="shared" si="68"/>
        <v>245</v>
      </c>
      <c r="AJ53" s="12">
        <v>32546</v>
      </c>
      <c r="AK53" s="10">
        <v>6000000</v>
      </c>
      <c r="AL53" s="10">
        <f t="shared" si="69"/>
        <v>543</v>
      </c>
      <c r="AM53" s="12">
        <v>32791</v>
      </c>
      <c r="AN53" s="10">
        <v>8000000</v>
      </c>
      <c r="AO53" s="10">
        <f t="shared" si="70"/>
        <v>195</v>
      </c>
      <c r="AP53" s="33">
        <v>33334</v>
      </c>
      <c r="AQ53" s="10">
        <v>17000000</v>
      </c>
      <c r="AR53" s="10">
        <f t="shared" si="71"/>
        <v>52</v>
      </c>
      <c r="AS53" s="12">
        <v>33529</v>
      </c>
      <c r="AT53" s="10">
        <v>16000000</v>
      </c>
      <c r="AU53" s="10">
        <f t="shared" si="72"/>
        <v>747</v>
      </c>
      <c r="AV53" s="12">
        <v>33581</v>
      </c>
      <c r="AX53" s="10"/>
      <c r="AY53" s="12"/>
      <c r="AZ53" s="24"/>
      <c r="BA53" s="12"/>
      <c r="BB53" s="12"/>
      <c r="BC53" s="24"/>
      <c r="BD53" s="12"/>
      <c r="BE53" s="12"/>
      <c r="BF53" s="24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46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0"/>
      <c r="CJ53" s="18"/>
      <c r="CK53" s="31">
        <v>34328</v>
      </c>
      <c r="CL53" s="19"/>
      <c r="CM53" s="19"/>
      <c r="CN53" s="19"/>
      <c r="CO53" s="19"/>
      <c r="CP53" s="19"/>
      <c r="CQ53" s="19"/>
      <c r="CR53" s="19"/>
      <c r="CS53" s="19"/>
      <c r="CT53" s="6"/>
      <c r="CU53" s="6"/>
      <c r="CV53" s="6"/>
      <c r="CW53" s="6"/>
      <c r="CX53" s="6"/>
      <c r="CY53" s="6"/>
      <c r="CZ53" s="6"/>
      <c r="DA53" s="6"/>
    </row>
    <row r="54" spans="1:105" ht="18.75">
      <c r="A54" s="20">
        <v>57</v>
      </c>
      <c r="B54" s="15" t="s">
        <v>188</v>
      </c>
      <c r="C54" s="15" t="s">
        <v>189</v>
      </c>
      <c r="D54" s="9">
        <f t="shared" si="37"/>
        <v>61000000</v>
      </c>
      <c r="E54" s="21">
        <f t="shared" si="63"/>
        <v>66901.5</v>
      </c>
      <c r="F54" s="5">
        <f t="shared" si="38"/>
        <v>42</v>
      </c>
      <c r="G54" s="10">
        <v>500000</v>
      </c>
      <c r="H54" s="10">
        <f t="shared" si="39"/>
        <v>47</v>
      </c>
      <c r="I54" s="11">
        <v>31401</v>
      </c>
      <c r="J54" s="10">
        <v>1000000</v>
      </c>
      <c r="K54" s="10">
        <f t="shared" si="40"/>
        <v>25</v>
      </c>
      <c r="L54" s="11">
        <v>31448</v>
      </c>
      <c r="M54" s="10">
        <v>1000000</v>
      </c>
      <c r="N54" s="10">
        <f t="shared" si="41"/>
        <v>31</v>
      </c>
      <c r="O54" s="11">
        <v>31473</v>
      </c>
      <c r="P54" s="10">
        <v>1000000</v>
      </c>
      <c r="Q54" s="10">
        <f t="shared" si="42"/>
        <v>335</v>
      </c>
      <c r="R54" s="11">
        <v>31504</v>
      </c>
      <c r="S54" s="10">
        <v>3500000</v>
      </c>
      <c r="T54" s="10">
        <f t="shared" si="45"/>
        <v>146</v>
      </c>
      <c r="U54" s="11">
        <v>31839</v>
      </c>
      <c r="V54" s="10">
        <v>3000000</v>
      </c>
      <c r="W54" s="10">
        <f t="shared" si="46"/>
        <v>439</v>
      </c>
      <c r="X54" s="11">
        <v>31985</v>
      </c>
      <c r="Y54" s="10">
        <v>1500000</v>
      </c>
      <c r="Z54" s="10">
        <f t="shared" si="65"/>
        <v>873</v>
      </c>
      <c r="AA54" s="11">
        <v>32424</v>
      </c>
      <c r="AB54" s="10">
        <v>8500000</v>
      </c>
      <c r="AC54" s="10">
        <f t="shared" si="66"/>
        <v>249</v>
      </c>
      <c r="AD54" s="11">
        <v>33297</v>
      </c>
      <c r="AE54" s="10">
        <v>4500000</v>
      </c>
      <c r="AF54" s="10">
        <f t="shared" si="67"/>
        <v>6</v>
      </c>
      <c r="AG54" s="12">
        <v>33546</v>
      </c>
      <c r="AH54" s="10">
        <v>5500000</v>
      </c>
      <c r="AI54" s="10">
        <f t="shared" si="68"/>
        <v>21</v>
      </c>
      <c r="AJ54" s="12">
        <v>33552</v>
      </c>
      <c r="AK54" s="10">
        <v>8000000</v>
      </c>
      <c r="AL54" s="10">
        <f t="shared" si="69"/>
        <v>19</v>
      </c>
      <c r="AM54" s="12">
        <v>33573</v>
      </c>
      <c r="AN54" s="10">
        <v>7000000</v>
      </c>
      <c r="AO54" s="10">
        <f t="shared" si="70"/>
        <v>1</v>
      </c>
      <c r="AP54" s="12">
        <v>33592</v>
      </c>
      <c r="AQ54" s="10">
        <v>6000000</v>
      </c>
      <c r="AR54" s="10">
        <f t="shared" si="71"/>
        <v>103</v>
      </c>
      <c r="AS54" s="12">
        <v>33593</v>
      </c>
      <c r="AT54" s="10">
        <v>5000000</v>
      </c>
      <c r="AU54" s="10">
        <f t="shared" si="72"/>
        <v>38</v>
      </c>
      <c r="AV54" s="12">
        <v>33696</v>
      </c>
      <c r="AW54" s="10">
        <v>5000000</v>
      </c>
      <c r="AX54" s="10">
        <f>IF(BB54=0,$CK$2-AY54,BB54-AY54)</f>
        <v>594</v>
      </c>
      <c r="AY54" s="12">
        <v>33734</v>
      </c>
      <c r="AZ54" s="24"/>
      <c r="BA54" s="12"/>
      <c r="BB54" s="12"/>
      <c r="BC54" s="24"/>
      <c r="BD54" s="12"/>
      <c r="BE54" s="12"/>
      <c r="BF54" s="24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46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0"/>
      <c r="CJ54" s="18"/>
      <c r="CK54" s="31">
        <v>34328</v>
      </c>
      <c r="CL54" s="19"/>
      <c r="CM54" s="19"/>
      <c r="CN54" s="19"/>
      <c r="CO54" s="19"/>
      <c r="CP54" s="19"/>
      <c r="CQ54" s="19"/>
      <c r="CR54" s="19"/>
      <c r="CS54" s="19"/>
      <c r="CT54" s="6"/>
      <c r="CU54" s="6"/>
      <c r="CV54" s="6"/>
      <c r="CW54" s="6"/>
      <c r="CX54" s="6"/>
      <c r="CY54" s="6"/>
      <c r="CZ54" s="6"/>
      <c r="DA54" s="6"/>
    </row>
    <row r="55" spans="1:105" ht="18.75">
      <c r="A55" s="20">
        <v>58</v>
      </c>
      <c r="B55" s="15" t="s">
        <v>100</v>
      </c>
      <c r="C55" s="15" t="s">
        <v>101</v>
      </c>
      <c r="D55" s="9">
        <f t="shared" si="37"/>
        <v>56000000</v>
      </c>
      <c r="E55" s="21">
        <f t="shared" si="63"/>
        <v>63125.9</v>
      </c>
      <c r="F55" s="5">
        <f t="shared" si="38"/>
        <v>59</v>
      </c>
      <c r="G55" s="10">
        <v>500000</v>
      </c>
      <c r="H55" s="10">
        <f t="shared" si="39"/>
        <v>37</v>
      </c>
      <c r="I55" s="11">
        <v>31403</v>
      </c>
      <c r="J55" s="10">
        <v>1000000</v>
      </c>
      <c r="K55" s="10">
        <f t="shared" si="40"/>
        <v>31</v>
      </c>
      <c r="L55" s="11">
        <v>31440</v>
      </c>
      <c r="M55" s="10">
        <v>1000000</v>
      </c>
      <c r="N55" s="10">
        <f t="shared" si="41"/>
        <v>30</v>
      </c>
      <c r="O55" s="11">
        <v>31471</v>
      </c>
      <c r="P55" s="10">
        <v>1000000</v>
      </c>
      <c r="Q55" s="10">
        <f t="shared" si="42"/>
        <v>356</v>
      </c>
      <c r="R55" s="11">
        <v>31501</v>
      </c>
      <c r="S55" s="10">
        <v>1500000</v>
      </c>
      <c r="T55" s="10">
        <f t="shared" si="45"/>
        <v>34</v>
      </c>
      <c r="U55" s="11">
        <v>31857</v>
      </c>
      <c r="V55" s="10">
        <v>2000000</v>
      </c>
      <c r="W55" s="10">
        <f t="shared" si="46"/>
        <v>67</v>
      </c>
      <c r="X55" s="11">
        <v>31891</v>
      </c>
      <c r="Y55" s="10">
        <v>1500000</v>
      </c>
      <c r="Z55" s="10">
        <f t="shared" si="65"/>
        <v>80</v>
      </c>
      <c r="AA55" s="11">
        <v>31958</v>
      </c>
      <c r="AB55" s="10">
        <v>1500000</v>
      </c>
      <c r="AC55" s="10">
        <f t="shared" si="66"/>
        <v>335</v>
      </c>
      <c r="AD55" s="11">
        <v>32038</v>
      </c>
      <c r="AE55" s="10">
        <v>1500000</v>
      </c>
      <c r="AF55" s="10">
        <f t="shared" si="67"/>
        <v>167</v>
      </c>
      <c r="AG55" s="12">
        <v>32373</v>
      </c>
      <c r="AH55" s="10">
        <v>500000</v>
      </c>
      <c r="AI55" s="10">
        <f t="shared" si="68"/>
        <v>251</v>
      </c>
      <c r="AJ55" s="12">
        <v>32540</v>
      </c>
      <c r="AK55" s="10">
        <v>4000000</v>
      </c>
      <c r="AL55" s="10">
        <f t="shared" si="69"/>
        <v>462</v>
      </c>
      <c r="AM55" s="12">
        <v>32791</v>
      </c>
      <c r="AN55" s="10">
        <v>1000000</v>
      </c>
      <c r="AO55" s="10">
        <f t="shared" si="70"/>
        <v>25</v>
      </c>
      <c r="AP55" s="12">
        <v>33253</v>
      </c>
      <c r="AQ55" s="10">
        <v>600000</v>
      </c>
      <c r="AR55" s="10">
        <f t="shared" si="71"/>
        <v>56</v>
      </c>
      <c r="AS55" s="33">
        <v>33278</v>
      </c>
      <c r="AT55" s="10">
        <v>8600000</v>
      </c>
      <c r="AU55" s="10">
        <f t="shared" si="72"/>
        <v>329</v>
      </c>
      <c r="AV55" s="33">
        <v>33334</v>
      </c>
      <c r="AW55" s="10">
        <v>3800000</v>
      </c>
      <c r="AX55" s="10">
        <f>IF(BB55=0,$CK$2-AY55,BB55-AY55)</f>
        <v>30</v>
      </c>
      <c r="AY55" s="33">
        <v>33663</v>
      </c>
      <c r="AZ55" s="10">
        <v>7000000</v>
      </c>
      <c r="BA55" s="10">
        <f>IF(BE55=0,$CK$2-BB55,BE55-BB55)</f>
        <v>31</v>
      </c>
      <c r="BB55" s="33">
        <v>33693</v>
      </c>
      <c r="BC55" s="10">
        <v>4000000</v>
      </c>
      <c r="BD55" s="10">
        <f>IF(BH55=0,$CK$2-BE55,BH55-BE55)</f>
        <v>30</v>
      </c>
      <c r="BE55" s="33">
        <v>33724</v>
      </c>
      <c r="BF55" s="10">
        <v>4000000</v>
      </c>
      <c r="BG55" s="10">
        <f>IF(BK55=0,$CK$2-BH55,BK55-BH55)</f>
        <v>31</v>
      </c>
      <c r="BH55" s="33">
        <v>33754</v>
      </c>
      <c r="BI55" s="10">
        <v>3000000</v>
      </c>
      <c r="BJ55" s="10">
        <f>IF(BN55=0,$CK$2-BK55,BN55-BK55)</f>
        <v>30</v>
      </c>
      <c r="BK55" s="33">
        <v>33785</v>
      </c>
      <c r="BL55" s="10">
        <v>4000000</v>
      </c>
      <c r="BM55" s="10">
        <f>IF(BQ55=0,$CK$2-BN55,BQ55-BN55)</f>
        <v>31</v>
      </c>
      <c r="BN55" s="33">
        <v>33815</v>
      </c>
      <c r="BO55" s="10">
        <v>4000000</v>
      </c>
      <c r="BP55" s="10">
        <f>IF(BT55=0,$CK$2-BQ55,BT55-BQ55)</f>
        <v>482</v>
      </c>
      <c r="BQ55" s="33">
        <v>33846</v>
      </c>
      <c r="BR55" s="46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0"/>
      <c r="CJ55" s="18"/>
      <c r="CK55" s="31">
        <v>34328</v>
      </c>
      <c r="CL55" s="19"/>
      <c r="CM55" s="19"/>
      <c r="CN55" s="19"/>
      <c r="CO55" s="19"/>
      <c r="CP55" s="19"/>
      <c r="CQ55" s="19"/>
      <c r="CR55" s="19"/>
      <c r="CS55" s="19"/>
      <c r="CT55" s="6"/>
      <c r="CU55" s="6"/>
      <c r="CV55" s="6"/>
      <c r="CW55" s="6"/>
      <c r="CX55" s="6"/>
      <c r="CY55" s="6"/>
      <c r="CZ55" s="6"/>
      <c r="DA55" s="6"/>
    </row>
    <row r="56" spans="1:105" ht="18.75">
      <c r="A56" s="20">
        <v>59</v>
      </c>
      <c r="B56" s="15" t="s">
        <v>115</v>
      </c>
      <c r="C56" s="15" t="s">
        <v>116</v>
      </c>
      <c r="D56" s="9">
        <f t="shared" si="37"/>
        <v>61000000</v>
      </c>
      <c r="E56" s="21">
        <f t="shared" si="63"/>
        <v>66581.2</v>
      </c>
      <c r="F56" s="5">
        <f t="shared" si="38"/>
        <v>43</v>
      </c>
      <c r="G56" s="10">
        <v>500000</v>
      </c>
      <c r="H56" s="10">
        <f t="shared" si="39"/>
        <v>43</v>
      </c>
      <c r="I56" s="11">
        <v>31404</v>
      </c>
      <c r="J56" s="10">
        <v>1000000</v>
      </c>
      <c r="K56" s="10">
        <f t="shared" si="40"/>
        <v>30</v>
      </c>
      <c r="L56" s="11">
        <v>31447</v>
      </c>
      <c r="M56" s="10">
        <v>1000000</v>
      </c>
      <c r="N56" s="10">
        <f t="shared" si="41"/>
        <v>427</v>
      </c>
      <c r="O56" s="11">
        <v>31477</v>
      </c>
      <c r="P56" s="10">
        <v>4500000</v>
      </c>
      <c r="Q56" s="10">
        <f t="shared" si="42"/>
        <v>834</v>
      </c>
      <c r="R56" s="11">
        <v>31904</v>
      </c>
      <c r="S56" s="10">
        <v>6400000</v>
      </c>
      <c r="T56" s="10">
        <f t="shared" si="45"/>
        <v>53</v>
      </c>
      <c r="U56" s="11">
        <v>32738</v>
      </c>
      <c r="V56" s="10">
        <v>3600000</v>
      </c>
      <c r="W56" s="10">
        <f t="shared" si="46"/>
        <v>543</v>
      </c>
      <c r="X56" s="12">
        <v>32791</v>
      </c>
      <c r="Y56" s="10">
        <v>5000000</v>
      </c>
      <c r="Z56" s="10">
        <f t="shared" si="65"/>
        <v>231</v>
      </c>
      <c r="AA56" s="33">
        <v>33334</v>
      </c>
      <c r="AB56" s="10">
        <v>2000000</v>
      </c>
      <c r="AC56" s="10">
        <f t="shared" si="66"/>
        <v>27</v>
      </c>
      <c r="AD56" s="33">
        <v>33565</v>
      </c>
      <c r="AE56" s="10">
        <v>5000000</v>
      </c>
      <c r="AF56" s="10">
        <f t="shared" si="67"/>
        <v>5</v>
      </c>
      <c r="AG56" s="33">
        <v>33592</v>
      </c>
      <c r="AH56" s="10">
        <v>5000000</v>
      </c>
      <c r="AI56" s="10">
        <f t="shared" si="68"/>
        <v>26</v>
      </c>
      <c r="AJ56" s="33">
        <v>33597</v>
      </c>
      <c r="AK56" s="10">
        <v>15000000</v>
      </c>
      <c r="AL56" s="10">
        <f t="shared" si="69"/>
        <v>8</v>
      </c>
      <c r="AM56" s="33">
        <v>33623</v>
      </c>
      <c r="AN56" s="10">
        <v>12000000</v>
      </c>
      <c r="AO56" s="10">
        <f t="shared" si="70"/>
        <v>697</v>
      </c>
      <c r="AP56" s="33">
        <v>33631</v>
      </c>
      <c r="AR56" s="10"/>
      <c r="AS56" s="12"/>
      <c r="AU56" s="10"/>
      <c r="AV56" s="12"/>
      <c r="AX56" s="12"/>
      <c r="AY56" s="12"/>
      <c r="AZ56" s="24"/>
      <c r="BA56" s="12"/>
      <c r="BB56" s="12"/>
      <c r="BC56" s="24"/>
      <c r="BD56" s="12"/>
      <c r="BE56" s="12"/>
      <c r="BF56" s="24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46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0"/>
      <c r="CJ56" s="18"/>
      <c r="CK56" s="31">
        <v>34328</v>
      </c>
      <c r="CL56" s="19"/>
      <c r="CM56" s="19"/>
      <c r="CN56" s="19"/>
      <c r="CO56" s="19"/>
      <c r="CP56" s="19"/>
      <c r="CQ56" s="19"/>
      <c r="CR56" s="19"/>
      <c r="CS56" s="19"/>
      <c r="CT56" s="6"/>
      <c r="CU56" s="6"/>
      <c r="CV56" s="6"/>
      <c r="CW56" s="6"/>
      <c r="CX56" s="6"/>
      <c r="CY56" s="6"/>
      <c r="CZ56" s="6"/>
      <c r="DA56" s="6"/>
    </row>
    <row r="57" spans="1:105" ht="18.75">
      <c r="A57" s="20">
        <v>85</v>
      </c>
      <c r="B57" s="15" t="s">
        <v>115</v>
      </c>
      <c r="C57" s="15" t="s">
        <v>151</v>
      </c>
      <c r="D57" s="9">
        <f t="shared" si="37"/>
        <v>61384200</v>
      </c>
      <c r="E57" s="21">
        <f t="shared" si="63"/>
        <v>72918.850200000001</v>
      </c>
      <c r="F57" s="5">
        <f t="shared" si="38"/>
        <v>17</v>
      </c>
      <c r="G57" s="10">
        <v>500000</v>
      </c>
      <c r="H57" s="10">
        <f t="shared" si="39"/>
        <v>45</v>
      </c>
      <c r="I57" s="11">
        <v>31402</v>
      </c>
      <c r="J57" s="10">
        <v>1000000</v>
      </c>
      <c r="K57" s="10">
        <f t="shared" si="40"/>
        <v>31</v>
      </c>
      <c r="L57" s="11">
        <v>31447</v>
      </c>
      <c r="M57" s="10">
        <v>1000000</v>
      </c>
      <c r="N57" s="10">
        <f t="shared" si="41"/>
        <v>89</v>
      </c>
      <c r="O57" s="11">
        <v>31478</v>
      </c>
      <c r="P57" s="10">
        <v>1000000</v>
      </c>
      <c r="Q57" s="10">
        <f t="shared" si="42"/>
        <v>296</v>
      </c>
      <c r="R57" s="11">
        <v>31567</v>
      </c>
      <c r="S57" s="10">
        <v>1500000</v>
      </c>
      <c r="T57" s="10">
        <f t="shared" si="45"/>
        <v>42</v>
      </c>
      <c r="U57" s="11">
        <v>31863</v>
      </c>
      <c r="V57" s="10">
        <v>2000000</v>
      </c>
      <c r="W57" s="10">
        <f t="shared" si="46"/>
        <v>232</v>
      </c>
      <c r="X57" s="11">
        <v>31905</v>
      </c>
      <c r="Y57" s="10">
        <v>1500000</v>
      </c>
      <c r="Z57" s="10">
        <f t="shared" si="65"/>
        <v>123</v>
      </c>
      <c r="AA57" s="11">
        <v>32137</v>
      </c>
      <c r="AB57" s="10">
        <v>1500000</v>
      </c>
      <c r="AC57" s="10">
        <f t="shared" si="66"/>
        <v>106</v>
      </c>
      <c r="AD57" s="11">
        <v>32260</v>
      </c>
      <c r="AE57" s="10">
        <v>1500000</v>
      </c>
      <c r="AF57" s="10">
        <f t="shared" si="67"/>
        <v>123</v>
      </c>
      <c r="AG57" s="12">
        <v>32366</v>
      </c>
      <c r="AH57" s="10">
        <v>500000</v>
      </c>
      <c r="AI57" s="10">
        <f t="shared" si="68"/>
        <v>42</v>
      </c>
      <c r="AJ57" s="12">
        <v>32489</v>
      </c>
      <c r="AK57" s="10">
        <v>500000</v>
      </c>
      <c r="AL57" s="10">
        <f t="shared" si="69"/>
        <v>22</v>
      </c>
      <c r="AM57" s="12">
        <v>32531</v>
      </c>
      <c r="AN57" s="10">
        <v>500000</v>
      </c>
      <c r="AO57" s="10">
        <f t="shared" si="70"/>
        <v>18</v>
      </c>
      <c r="AP57" s="12">
        <v>32553</v>
      </c>
      <c r="AQ57" s="10">
        <v>500000</v>
      </c>
      <c r="AR57" s="10">
        <f>IF(AV57=0,$CK$2-AS57,AV57-AS57)</f>
        <v>220</v>
      </c>
      <c r="AS57" s="12">
        <v>32571</v>
      </c>
      <c r="AT57" s="10">
        <v>6000000</v>
      </c>
      <c r="AU57" s="10">
        <f>IF(AY57=0,$CK$2-AV57,AY57-AV57)</f>
        <v>543</v>
      </c>
      <c r="AV57" s="12">
        <v>32791</v>
      </c>
      <c r="AW57" s="10">
        <v>9000000</v>
      </c>
      <c r="AX57" s="10">
        <f>IF(BB57=0,$CK$2-AY57,BB57-AY57)</f>
        <v>238</v>
      </c>
      <c r="AY57" s="33">
        <v>33334</v>
      </c>
      <c r="AZ57" s="10">
        <v>1500000</v>
      </c>
      <c r="BA57" s="10">
        <f>IF(BE57=0,$CK$2-BB57,BE57-BB57)</f>
        <v>5</v>
      </c>
      <c r="BB57" s="33">
        <v>33572</v>
      </c>
      <c r="BC57" s="10">
        <v>5000000</v>
      </c>
      <c r="BD57" s="10">
        <f>IF(BH57=0,$CK$2-BE57,BH57-BE57)</f>
        <v>20</v>
      </c>
      <c r="BE57" s="33">
        <v>33577</v>
      </c>
      <c r="BF57" s="10">
        <v>4884200</v>
      </c>
      <c r="BG57" s="10">
        <f>IF(BK57=0,$CK$2-BH57,BK57-BH57)</f>
        <v>38</v>
      </c>
      <c r="BH57" s="33">
        <v>33597</v>
      </c>
      <c r="BI57" s="10">
        <v>16000000</v>
      </c>
      <c r="BJ57" s="10">
        <f>IF(BN57=0,$CK$2-BK57,BN57-BK57)</f>
        <v>4</v>
      </c>
      <c r="BK57" s="33">
        <v>33635</v>
      </c>
      <c r="BL57" s="10">
        <v>5500000</v>
      </c>
      <c r="BM57" s="10">
        <f>IF(BQ57=0,$CK$2-BN57,BQ57-BN57)</f>
        <v>689</v>
      </c>
      <c r="BN57" s="33">
        <v>33639</v>
      </c>
      <c r="BO57" s="12"/>
      <c r="BP57" s="12"/>
      <c r="BQ57" s="12"/>
      <c r="BR57" s="46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0"/>
      <c r="CJ57" s="18"/>
      <c r="CK57" s="31">
        <v>34328</v>
      </c>
      <c r="CL57" s="19"/>
      <c r="CM57" s="19"/>
      <c r="CN57" s="19"/>
      <c r="CO57" s="19"/>
      <c r="CP57" s="19"/>
      <c r="CQ57" s="19"/>
      <c r="CR57" s="19"/>
      <c r="CS57" s="19"/>
      <c r="CT57" s="6"/>
      <c r="CU57" s="6"/>
      <c r="CV57" s="6"/>
      <c r="CW57" s="6"/>
      <c r="CX57" s="6"/>
      <c r="CY57" s="6"/>
      <c r="CZ57" s="6"/>
      <c r="DA57" s="6"/>
    </row>
    <row r="58" spans="1:105" ht="18.75">
      <c r="A58" s="20">
        <v>60</v>
      </c>
      <c r="B58" s="15" t="s">
        <v>147</v>
      </c>
      <c r="C58" s="15" t="s">
        <v>216</v>
      </c>
      <c r="D58" s="9">
        <f t="shared" si="37"/>
        <v>61000000</v>
      </c>
      <c r="E58" s="21">
        <f t="shared" si="63"/>
        <v>61466</v>
      </c>
      <c r="F58" s="5">
        <f t="shared" si="38"/>
        <v>65</v>
      </c>
      <c r="G58" s="10">
        <v>500000</v>
      </c>
      <c r="H58" s="10">
        <f t="shared" si="39"/>
        <v>36</v>
      </c>
      <c r="I58" s="11">
        <v>31403</v>
      </c>
      <c r="J58" s="10">
        <v>1000000</v>
      </c>
      <c r="K58" s="10">
        <f t="shared" si="40"/>
        <v>33</v>
      </c>
      <c r="L58" s="11">
        <v>31439</v>
      </c>
      <c r="M58" s="10">
        <v>2000000</v>
      </c>
      <c r="N58" s="10">
        <f t="shared" si="41"/>
        <v>377</v>
      </c>
      <c r="O58" s="11">
        <v>31472</v>
      </c>
      <c r="P58" s="10">
        <v>1500000</v>
      </c>
      <c r="Q58" s="10">
        <f t="shared" si="42"/>
        <v>48</v>
      </c>
      <c r="R58" s="11">
        <v>31849</v>
      </c>
      <c r="S58" s="10">
        <v>2000000</v>
      </c>
      <c r="T58" s="10">
        <f t="shared" si="45"/>
        <v>894</v>
      </c>
      <c r="U58" s="11">
        <v>31897</v>
      </c>
      <c r="V58" s="10">
        <v>6000000</v>
      </c>
      <c r="W58" s="10">
        <f t="shared" si="46"/>
        <v>323</v>
      </c>
      <c r="X58" s="11">
        <v>32791</v>
      </c>
      <c r="Y58" s="10">
        <v>-10000000</v>
      </c>
      <c r="Z58" s="10">
        <f t="shared" si="65"/>
        <v>220</v>
      </c>
      <c r="AA58" s="11">
        <v>33114</v>
      </c>
      <c r="AB58" s="53">
        <v>10000000</v>
      </c>
      <c r="AC58" s="53">
        <f t="shared" si="66"/>
        <v>177</v>
      </c>
      <c r="AD58" s="56">
        <v>33334</v>
      </c>
      <c r="AE58" s="10">
        <v>40000000</v>
      </c>
      <c r="AF58" s="10">
        <f t="shared" si="67"/>
        <v>427</v>
      </c>
      <c r="AG58" s="33">
        <v>33511</v>
      </c>
      <c r="AH58" s="34">
        <v>8000000</v>
      </c>
      <c r="AI58" s="34">
        <f t="shared" si="68"/>
        <v>390</v>
      </c>
      <c r="AJ58" s="58">
        <v>33938</v>
      </c>
      <c r="AL58" s="10"/>
      <c r="AM58" s="12"/>
      <c r="AO58" s="10"/>
      <c r="AP58" s="12"/>
      <c r="AR58" s="10"/>
      <c r="AS58" s="12"/>
      <c r="AU58" s="10"/>
      <c r="AV58" s="12"/>
      <c r="AX58" s="12"/>
      <c r="AY58" s="12"/>
      <c r="AZ58" s="24"/>
      <c r="BA58" s="12"/>
      <c r="BB58" s="12"/>
      <c r="BC58" s="24"/>
      <c r="BD58" s="12"/>
      <c r="BE58" s="12"/>
      <c r="BF58" s="24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46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0"/>
      <c r="CJ58" s="18"/>
      <c r="CK58" s="31">
        <v>34328</v>
      </c>
      <c r="CL58" s="19"/>
      <c r="CM58" s="19"/>
      <c r="CN58" s="19"/>
      <c r="CO58" s="19"/>
      <c r="CP58" s="19"/>
      <c r="CQ58" s="19"/>
      <c r="CR58" s="19"/>
      <c r="CS58" s="19"/>
      <c r="CT58" s="6"/>
      <c r="CU58" s="6"/>
      <c r="CV58" s="6"/>
      <c r="CW58" s="6"/>
      <c r="CX58" s="6"/>
      <c r="CY58" s="6"/>
      <c r="CZ58" s="6"/>
      <c r="DA58" s="6"/>
    </row>
    <row r="59" spans="1:105" ht="18.75">
      <c r="A59" s="20">
        <v>61</v>
      </c>
      <c r="B59" s="15" t="s">
        <v>203</v>
      </c>
      <c r="C59" s="15" t="s">
        <v>204</v>
      </c>
      <c r="D59" s="9">
        <f t="shared" si="37"/>
        <v>61000000</v>
      </c>
      <c r="E59" s="21">
        <f t="shared" si="63"/>
        <v>70005</v>
      </c>
      <c r="F59" s="5">
        <f t="shared" si="38"/>
        <v>26</v>
      </c>
      <c r="G59" s="10">
        <v>24000000</v>
      </c>
      <c r="H59" s="10">
        <f t="shared" si="39"/>
        <v>1045</v>
      </c>
      <c r="I59" s="11">
        <v>32502</v>
      </c>
      <c r="J59" s="10">
        <v>14000000</v>
      </c>
      <c r="K59" s="10">
        <f t="shared" si="40"/>
        <v>30</v>
      </c>
      <c r="L59" s="11">
        <v>33547</v>
      </c>
      <c r="M59" s="10">
        <v>4000000</v>
      </c>
      <c r="N59" s="10">
        <f t="shared" si="41"/>
        <v>62</v>
      </c>
      <c r="O59" s="11">
        <v>33577</v>
      </c>
      <c r="P59" s="10">
        <v>4000000</v>
      </c>
      <c r="Q59" s="10">
        <f t="shared" si="42"/>
        <v>24</v>
      </c>
      <c r="R59" s="11">
        <v>33639</v>
      </c>
      <c r="S59" s="53">
        <v>7000000</v>
      </c>
      <c r="T59" s="53">
        <f t="shared" si="45"/>
        <v>61</v>
      </c>
      <c r="U59" s="61">
        <v>33663</v>
      </c>
      <c r="V59" s="10">
        <v>8000000</v>
      </c>
      <c r="W59" s="10">
        <f t="shared" si="46"/>
        <v>604</v>
      </c>
      <c r="X59" s="11">
        <v>33724</v>
      </c>
      <c r="AA59" s="11"/>
      <c r="AD59" s="11"/>
      <c r="AF59" s="10"/>
      <c r="AG59" s="12"/>
      <c r="AI59" s="10"/>
      <c r="AJ59" s="12"/>
      <c r="AL59" s="10"/>
      <c r="AM59" s="12"/>
      <c r="AO59" s="10"/>
      <c r="AP59" s="12"/>
      <c r="AR59" s="10"/>
      <c r="AS59" s="12"/>
      <c r="AU59" s="10"/>
      <c r="AV59" s="12"/>
      <c r="AX59" s="12"/>
      <c r="AY59" s="12"/>
      <c r="AZ59" s="24"/>
      <c r="BA59" s="12"/>
      <c r="BB59" s="12"/>
      <c r="BC59" s="24"/>
      <c r="BD59" s="12"/>
      <c r="BE59" s="12"/>
      <c r="BF59" s="24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46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0"/>
      <c r="CJ59" s="18"/>
      <c r="CK59" s="31">
        <v>34328</v>
      </c>
      <c r="CL59" s="19"/>
      <c r="CM59" s="19"/>
      <c r="CN59" s="19"/>
      <c r="CO59" s="19"/>
      <c r="CP59" s="19"/>
      <c r="CQ59" s="19"/>
      <c r="CR59" s="19"/>
      <c r="CS59" s="19"/>
      <c r="CT59" s="6"/>
      <c r="CU59" s="6"/>
      <c r="CV59" s="6"/>
      <c r="CW59" s="6"/>
      <c r="CX59" s="6"/>
      <c r="CY59" s="6"/>
      <c r="CZ59" s="6"/>
      <c r="DA59" s="6"/>
    </row>
    <row r="60" spans="1:105" ht="18.75">
      <c r="A60" s="20">
        <v>62</v>
      </c>
      <c r="B60" s="15" t="s">
        <v>84</v>
      </c>
      <c r="C60" s="15" t="s">
        <v>54</v>
      </c>
      <c r="D60" s="9">
        <f t="shared" si="37"/>
        <v>61000000</v>
      </c>
      <c r="E60" s="21">
        <f t="shared" si="63"/>
        <v>71878.2</v>
      </c>
      <c r="F60" s="5">
        <f t="shared" si="38"/>
        <v>21</v>
      </c>
      <c r="G60" s="10">
        <v>500000</v>
      </c>
      <c r="H60" s="10">
        <f>L60-I60</f>
        <v>49</v>
      </c>
      <c r="I60" s="11">
        <v>31403</v>
      </c>
      <c r="J60" s="10">
        <v>1000000</v>
      </c>
      <c r="K60" s="10">
        <f t="shared" si="40"/>
        <v>25</v>
      </c>
      <c r="L60" s="11">
        <v>31452</v>
      </c>
      <c r="M60" s="10">
        <v>1000000</v>
      </c>
      <c r="N60" s="10">
        <f t="shared" si="41"/>
        <v>58</v>
      </c>
      <c r="O60" s="11">
        <v>31477</v>
      </c>
      <c r="P60" s="10">
        <v>1000000</v>
      </c>
      <c r="Q60" s="10">
        <f t="shared" si="42"/>
        <v>313</v>
      </c>
      <c r="R60" s="11">
        <v>31535</v>
      </c>
      <c r="S60" s="10">
        <v>1500000</v>
      </c>
      <c r="T60" s="10">
        <f t="shared" si="45"/>
        <v>64</v>
      </c>
      <c r="U60" s="11">
        <v>31848</v>
      </c>
      <c r="V60" s="10">
        <v>2000000</v>
      </c>
      <c r="W60" s="10">
        <f t="shared" si="46"/>
        <v>159</v>
      </c>
      <c r="X60" s="11">
        <v>31912</v>
      </c>
      <c r="Y60" s="10">
        <v>1500000</v>
      </c>
      <c r="Z60" s="10">
        <f t="shared" ref="Z60:Z68" si="74">IF(AD60=0,$CK$2-AA60,AD60-AA60)</f>
        <v>64</v>
      </c>
      <c r="AA60" s="11">
        <v>32071</v>
      </c>
      <c r="AB60" s="10">
        <v>1500000</v>
      </c>
      <c r="AC60" s="10">
        <f t="shared" ref="AC60:AC69" si="75">IF(AG60=0,$CK$2-AD60,AG60-AD60)</f>
        <v>237</v>
      </c>
      <c r="AD60" s="11">
        <v>32135</v>
      </c>
      <c r="AE60" s="10">
        <v>1500000</v>
      </c>
      <c r="AF60" s="10">
        <f t="shared" ref="AF60:AF69" si="76">IF(AJ60=0,$CK$2-AG60,AJ60-AG60)</f>
        <v>419</v>
      </c>
      <c r="AG60" s="12">
        <v>32372</v>
      </c>
      <c r="AH60" s="10">
        <v>5000000</v>
      </c>
      <c r="AI60" s="10">
        <f t="shared" ref="AI60:AI69" si="77">IF(AM60=0,$CK$2-AJ60,AM60-AJ60)</f>
        <v>44</v>
      </c>
      <c r="AJ60" s="12">
        <v>32791</v>
      </c>
      <c r="AK60" s="10">
        <v>2000000</v>
      </c>
      <c r="AL60" s="10">
        <f t="shared" ref="AL60:AL69" si="78">IF(AP60=0,$CK$2-AM60,AP60-AM60)</f>
        <v>14</v>
      </c>
      <c r="AM60" s="12">
        <v>32835</v>
      </c>
      <c r="AN60" s="10">
        <v>1500000</v>
      </c>
      <c r="AO60" s="10">
        <f>IF(AS60=0,$CK$2-AP60,AS60-AP60)</f>
        <v>485</v>
      </c>
      <c r="AP60" s="12">
        <v>32849</v>
      </c>
      <c r="AQ60" s="10">
        <v>4800000</v>
      </c>
      <c r="AR60" s="10">
        <f>IF(AV60=0,$CK$2-AS60,AV60-AS60)</f>
        <v>187</v>
      </c>
      <c r="AS60" s="33">
        <v>33334</v>
      </c>
      <c r="AT60" s="24">
        <v>10000000</v>
      </c>
      <c r="AU60" s="10">
        <f>IF(AY60=0,$CK$2-AV60,AY60-AV60)</f>
        <v>46</v>
      </c>
      <c r="AV60" s="33">
        <v>33521</v>
      </c>
      <c r="AW60" s="10">
        <v>3000000</v>
      </c>
      <c r="AX60" s="10">
        <f>IF(BB60=0,$CK$2-AY60,BB60-AY60)</f>
        <v>30</v>
      </c>
      <c r="AY60" s="33">
        <v>33567</v>
      </c>
      <c r="AZ60" s="24">
        <v>3000000</v>
      </c>
      <c r="BA60" s="10">
        <f>IF(BE60=0,$CK$2-BB60,BE60-BB60)</f>
        <v>28</v>
      </c>
      <c r="BB60" s="33">
        <v>33597</v>
      </c>
      <c r="BC60" s="59">
        <v>5000000</v>
      </c>
      <c r="BD60" s="34">
        <f>IF(BH60=0,$CK$2-BE60,BH60-BE60)</f>
        <v>3</v>
      </c>
      <c r="BE60" s="58">
        <v>33625</v>
      </c>
      <c r="BF60" s="59">
        <v>4000000</v>
      </c>
      <c r="BG60" s="34">
        <f>IF(BK60=0,$CK$2-BH60,BK60-BH60)</f>
        <v>15</v>
      </c>
      <c r="BH60" s="58">
        <v>33628</v>
      </c>
      <c r="BI60" s="59">
        <v>5200000</v>
      </c>
      <c r="BJ60" s="34">
        <f>IF(BN60=0,$CK$2-BK60,BN60-BK60)</f>
        <v>1</v>
      </c>
      <c r="BK60" s="58">
        <v>33643</v>
      </c>
      <c r="BL60" s="59">
        <v>3000000</v>
      </c>
      <c r="BM60" s="34">
        <f>IF(BQ60=0,$CK$2-BN60,BQ60-BN60)</f>
        <v>151</v>
      </c>
      <c r="BN60" s="58">
        <v>33644</v>
      </c>
      <c r="BO60" s="24">
        <v>3000000</v>
      </c>
      <c r="BP60" s="10">
        <f>IF(BT60=0,$CK$2-BQ60,BT60-BQ60)</f>
        <v>533</v>
      </c>
      <c r="BQ60" s="33">
        <v>33795</v>
      </c>
      <c r="BR60" s="46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0"/>
      <c r="CJ60" s="18"/>
      <c r="CK60" s="31">
        <v>34328</v>
      </c>
      <c r="CL60" s="19"/>
      <c r="CM60" s="19"/>
      <c r="CN60" s="19"/>
      <c r="CO60" s="19"/>
      <c r="CP60" s="19"/>
      <c r="CQ60" s="19"/>
      <c r="CR60" s="19"/>
      <c r="CS60" s="19"/>
      <c r="CT60" s="6"/>
      <c r="CU60" s="6"/>
      <c r="CV60" s="6"/>
      <c r="CW60" s="6"/>
      <c r="CX60" s="6"/>
      <c r="CY60" s="6"/>
      <c r="CZ60" s="6"/>
      <c r="DA60" s="6"/>
    </row>
    <row r="61" spans="1:105" ht="18.75">
      <c r="A61" s="20">
        <v>63</v>
      </c>
      <c r="B61" s="15" t="s">
        <v>84</v>
      </c>
      <c r="C61" s="15" t="s">
        <v>80</v>
      </c>
      <c r="D61" s="9">
        <f t="shared" si="37"/>
        <v>56000000</v>
      </c>
      <c r="E61" s="21">
        <f t="shared" si="63"/>
        <v>68582</v>
      </c>
      <c r="F61" s="5">
        <f t="shared" si="38"/>
        <v>33</v>
      </c>
      <c r="G61" s="10">
        <v>500000</v>
      </c>
      <c r="H61" s="10">
        <f t="shared" ref="H61:H99" si="79">IF(L61=0,$CK$2-I61,L61-I61)</f>
        <v>47</v>
      </c>
      <c r="I61" s="11">
        <v>31401</v>
      </c>
      <c r="J61" s="10">
        <v>1000000</v>
      </c>
      <c r="K61" s="10">
        <f t="shared" si="40"/>
        <v>29</v>
      </c>
      <c r="L61" s="11">
        <v>31448</v>
      </c>
      <c r="M61" s="10">
        <v>1000000</v>
      </c>
      <c r="N61" s="10">
        <f t="shared" si="41"/>
        <v>27</v>
      </c>
      <c r="O61" s="11">
        <v>31477</v>
      </c>
      <c r="P61" s="10">
        <v>1000000</v>
      </c>
      <c r="Q61" s="10">
        <f t="shared" si="42"/>
        <v>454</v>
      </c>
      <c r="R61" s="11">
        <v>31504</v>
      </c>
      <c r="S61" s="10">
        <v>3500000</v>
      </c>
      <c r="T61" s="10">
        <f t="shared" si="45"/>
        <v>371</v>
      </c>
      <c r="U61" s="11">
        <v>31958</v>
      </c>
      <c r="V61" s="10">
        <v>2000000</v>
      </c>
      <c r="W61" s="10">
        <f t="shared" si="46"/>
        <v>31</v>
      </c>
      <c r="X61" s="11">
        <v>32329</v>
      </c>
      <c r="Y61" s="10">
        <v>1000000</v>
      </c>
      <c r="Z61" s="10">
        <f t="shared" si="74"/>
        <v>25</v>
      </c>
      <c r="AA61" s="11">
        <v>32360</v>
      </c>
      <c r="AB61" s="10">
        <v>1500000</v>
      </c>
      <c r="AC61" s="10">
        <f t="shared" si="75"/>
        <v>161</v>
      </c>
      <c r="AD61" s="11">
        <v>32385</v>
      </c>
      <c r="AE61" s="10">
        <v>500000</v>
      </c>
      <c r="AF61" s="10">
        <f t="shared" si="76"/>
        <v>25</v>
      </c>
      <c r="AG61" s="12">
        <v>32546</v>
      </c>
      <c r="AH61" s="10">
        <v>1000000</v>
      </c>
      <c r="AI61" s="10">
        <f t="shared" si="77"/>
        <v>69</v>
      </c>
      <c r="AJ61" s="12">
        <v>32571</v>
      </c>
      <c r="AK61" s="10">
        <v>1500000</v>
      </c>
      <c r="AL61" s="10">
        <f t="shared" si="78"/>
        <v>47</v>
      </c>
      <c r="AM61" s="12">
        <v>32640</v>
      </c>
      <c r="AN61" s="10">
        <v>1000000</v>
      </c>
      <c r="AO61" s="10">
        <f>IF(AS61=0,$CK$2-AP61,AS61-AP61)</f>
        <v>104</v>
      </c>
      <c r="AP61" s="12">
        <v>32687</v>
      </c>
      <c r="AQ61" s="10">
        <v>5000000</v>
      </c>
      <c r="AR61" s="10">
        <f>IF(AV61=0,$CK$2-AS61,AV61-AS61)</f>
        <v>599</v>
      </c>
      <c r="AS61" s="12">
        <v>32791</v>
      </c>
      <c r="AT61" s="10">
        <v>500000</v>
      </c>
      <c r="AU61" s="10">
        <f>IF(AY61=0,$CK$2-AV61,AY61-AV61)</f>
        <v>12</v>
      </c>
      <c r="AV61" s="33">
        <v>33390</v>
      </c>
      <c r="AW61" s="10">
        <v>4000000</v>
      </c>
      <c r="AX61" s="10">
        <f>IF(BB61=0,$CK$2-AY61,BB61-AY61)</f>
        <v>119</v>
      </c>
      <c r="AY61" s="33">
        <v>33402</v>
      </c>
      <c r="AZ61" s="24">
        <v>10000000</v>
      </c>
      <c r="BA61" s="10">
        <f>IF(BE61=0,$CK$2-BB61,BE61-BB61)</f>
        <v>20</v>
      </c>
      <c r="BB61" s="33">
        <v>33521</v>
      </c>
      <c r="BC61" s="10">
        <v>3500000</v>
      </c>
      <c r="BD61" s="10">
        <f>IF(BH61=0,$CK$2-BE61,BH61-BE61)</f>
        <v>26</v>
      </c>
      <c r="BE61" s="33">
        <v>33541</v>
      </c>
      <c r="BF61" s="24">
        <v>3500000</v>
      </c>
      <c r="BG61" s="10">
        <f>IF(BK61=0,$CK$2-BH61,BK61-BH61)</f>
        <v>72</v>
      </c>
      <c r="BH61" s="33">
        <v>33567</v>
      </c>
      <c r="BI61" s="24">
        <v>4000000</v>
      </c>
      <c r="BJ61" s="10">
        <f>IF(BN61=0,$CK$2-BK61,BN61-BK61)</f>
        <v>27</v>
      </c>
      <c r="BK61" s="33">
        <v>33639</v>
      </c>
      <c r="BL61" s="24">
        <v>5000000</v>
      </c>
      <c r="BM61" s="10">
        <f>IF(BQ61=0,$CK$2-BN61,BQ61-BN61)</f>
        <v>31</v>
      </c>
      <c r="BN61" s="33">
        <v>33666</v>
      </c>
      <c r="BO61" s="24">
        <v>5000000</v>
      </c>
      <c r="BP61" s="10">
        <f>IF(BT61=0,$CK$2-BQ61,BT61-BQ61)</f>
        <v>631</v>
      </c>
      <c r="BQ61" s="33">
        <v>33697</v>
      </c>
      <c r="BR61" s="46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0"/>
      <c r="CJ61" s="18"/>
      <c r="CK61" s="31">
        <v>34328</v>
      </c>
      <c r="CL61" s="19"/>
      <c r="CM61" s="19"/>
      <c r="CN61" s="19"/>
      <c r="CO61" s="19"/>
      <c r="CP61" s="19"/>
      <c r="CQ61" s="19"/>
      <c r="CR61" s="19"/>
      <c r="CS61" s="19"/>
      <c r="CT61" s="6"/>
      <c r="CU61" s="6"/>
      <c r="CV61" s="6"/>
      <c r="CW61" s="6"/>
      <c r="CX61" s="6"/>
      <c r="CY61" s="6"/>
      <c r="CZ61" s="6"/>
      <c r="DA61" s="6"/>
    </row>
    <row r="62" spans="1:105" ht="18.75">
      <c r="A62" s="20">
        <v>64</v>
      </c>
      <c r="B62" s="15" t="s">
        <v>238</v>
      </c>
      <c r="C62" s="15" t="s">
        <v>239</v>
      </c>
      <c r="D62" s="9">
        <f t="shared" si="37"/>
        <v>61000000</v>
      </c>
      <c r="E62" s="21">
        <f t="shared" si="63"/>
        <v>65148</v>
      </c>
      <c r="F62" s="5">
        <f t="shared" si="38"/>
        <v>48</v>
      </c>
      <c r="G62" s="10">
        <v>500000</v>
      </c>
      <c r="H62" s="10">
        <f t="shared" si="79"/>
        <v>48</v>
      </c>
      <c r="I62" s="11">
        <v>31403</v>
      </c>
      <c r="J62" s="10">
        <v>1000000</v>
      </c>
      <c r="K62" s="10">
        <f t="shared" si="40"/>
        <v>33</v>
      </c>
      <c r="L62" s="11">
        <v>31451</v>
      </c>
      <c r="M62" s="10">
        <v>700000</v>
      </c>
      <c r="N62" s="10">
        <f t="shared" si="41"/>
        <v>50</v>
      </c>
      <c r="O62" s="11">
        <v>31484</v>
      </c>
      <c r="P62" s="10">
        <v>1300000</v>
      </c>
      <c r="Q62" s="10">
        <f t="shared" si="42"/>
        <v>327</v>
      </c>
      <c r="R62" s="11">
        <v>31534</v>
      </c>
      <c r="S62" s="10">
        <v>1500000</v>
      </c>
      <c r="T62" s="10">
        <f t="shared" si="45"/>
        <v>42</v>
      </c>
      <c r="U62" s="11">
        <v>31861</v>
      </c>
      <c r="V62" s="10">
        <v>2000000</v>
      </c>
      <c r="W62" s="10">
        <f t="shared" si="46"/>
        <v>58</v>
      </c>
      <c r="X62" s="11">
        <v>31903</v>
      </c>
      <c r="Y62" s="10">
        <v>1500000</v>
      </c>
      <c r="Z62" s="10">
        <f t="shared" si="74"/>
        <v>57</v>
      </c>
      <c r="AA62" s="11">
        <v>31961</v>
      </c>
      <c r="AB62" s="10">
        <v>1000000</v>
      </c>
      <c r="AC62" s="10">
        <f t="shared" si="75"/>
        <v>250</v>
      </c>
      <c r="AD62" s="11">
        <v>32018</v>
      </c>
      <c r="AE62" s="10">
        <v>500000</v>
      </c>
      <c r="AF62" s="10">
        <f t="shared" si="76"/>
        <v>104</v>
      </c>
      <c r="AG62" s="12">
        <v>32268</v>
      </c>
      <c r="AH62" s="10">
        <v>1500000</v>
      </c>
      <c r="AI62" s="10">
        <f t="shared" si="77"/>
        <v>127</v>
      </c>
      <c r="AJ62" s="12">
        <v>32372</v>
      </c>
      <c r="AK62" s="10">
        <v>500000</v>
      </c>
      <c r="AL62" s="10">
        <f t="shared" si="78"/>
        <v>905</v>
      </c>
      <c r="AM62" s="12">
        <v>32499</v>
      </c>
      <c r="AN62" s="10">
        <v>6000000</v>
      </c>
      <c r="AO62" s="10">
        <f>IF(AS62=0,$CK$2-AP62,AS62-AP62)</f>
        <v>83</v>
      </c>
      <c r="AP62" s="33">
        <v>33404</v>
      </c>
      <c r="AQ62" s="10">
        <v>3000000</v>
      </c>
      <c r="AR62" s="10">
        <f>IF(AV62=0,$CK$2-AS62,AV62-AS62)</f>
        <v>27</v>
      </c>
      <c r="AS62" s="33">
        <v>33487</v>
      </c>
      <c r="AT62" s="10">
        <v>10000000</v>
      </c>
      <c r="AU62" s="10">
        <f>IF(AY62=0,$CK$2-AV62,AY62-AV62)</f>
        <v>83</v>
      </c>
      <c r="AV62" s="33">
        <v>33514</v>
      </c>
      <c r="AW62" s="24">
        <v>7000000</v>
      </c>
      <c r="AX62" s="10">
        <f>IF(BB62=0,$CK$2-AY62,BB62-AY62)</f>
        <v>31</v>
      </c>
      <c r="AY62" s="33">
        <v>33597</v>
      </c>
      <c r="AZ62" s="24">
        <v>7000000</v>
      </c>
      <c r="BA62" s="10">
        <f>IF(BE62=0,$CK$2-BB62,BE62-BB62)</f>
        <v>65</v>
      </c>
      <c r="BB62" s="33">
        <v>33628</v>
      </c>
      <c r="BC62" s="24">
        <v>8000000</v>
      </c>
      <c r="BD62" s="10">
        <f>IF(BH62=0,$CK$2-BE62,BH62-BE62)</f>
        <v>61</v>
      </c>
      <c r="BE62" s="33">
        <v>33693</v>
      </c>
      <c r="BF62" s="24">
        <v>8000000</v>
      </c>
      <c r="BG62" s="10">
        <f>IF(BK62=0,$CK$2-BH62,BK62-BH62)</f>
        <v>574</v>
      </c>
      <c r="BH62" s="33">
        <v>33754</v>
      </c>
      <c r="BI62" s="12"/>
      <c r="BJ62" s="12"/>
      <c r="BK62" s="12"/>
      <c r="BL62" s="12"/>
      <c r="BM62" s="12"/>
      <c r="BN62" s="12"/>
      <c r="BO62" s="12"/>
      <c r="BP62" s="12"/>
      <c r="BQ62" s="12"/>
      <c r="BR62" s="46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0"/>
      <c r="CJ62" s="18"/>
      <c r="CK62" s="31">
        <v>34328</v>
      </c>
      <c r="CL62" s="19"/>
      <c r="CM62" s="19"/>
      <c r="CN62" s="19"/>
      <c r="CO62" s="19"/>
      <c r="CP62" s="19"/>
      <c r="CQ62" s="19"/>
      <c r="CR62" s="19"/>
      <c r="CS62" s="19"/>
      <c r="CT62" s="6"/>
      <c r="CU62" s="6"/>
      <c r="CV62" s="6"/>
      <c r="CW62" s="6"/>
      <c r="CX62" s="6"/>
      <c r="CY62" s="6"/>
      <c r="CZ62" s="6"/>
      <c r="DA62" s="6"/>
    </row>
    <row r="63" spans="1:105" ht="18.75">
      <c r="A63" s="20">
        <v>65</v>
      </c>
      <c r="B63" s="15" t="s">
        <v>72</v>
      </c>
      <c r="C63" s="15" t="s">
        <v>73</v>
      </c>
      <c r="D63" s="9">
        <f t="shared" si="37"/>
        <v>61000000</v>
      </c>
      <c r="E63" s="21">
        <f t="shared" si="63"/>
        <v>60647.26</v>
      </c>
      <c r="F63" s="5">
        <f t="shared" si="38"/>
        <v>70</v>
      </c>
      <c r="G63" s="10">
        <v>500000</v>
      </c>
      <c r="H63" s="10">
        <f t="shared" si="79"/>
        <v>67</v>
      </c>
      <c r="I63" s="11">
        <v>31402</v>
      </c>
      <c r="J63" s="10">
        <v>1000000</v>
      </c>
      <c r="K63" s="10">
        <f t="shared" si="40"/>
        <v>4</v>
      </c>
      <c r="L63" s="11">
        <v>31469</v>
      </c>
      <c r="M63" s="10">
        <v>1000000</v>
      </c>
      <c r="N63" s="10">
        <f t="shared" si="41"/>
        <v>47</v>
      </c>
      <c r="O63" s="11">
        <v>31473</v>
      </c>
      <c r="P63" s="10">
        <v>1000000</v>
      </c>
      <c r="Q63" s="10">
        <f t="shared" si="42"/>
        <v>344</v>
      </c>
      <c r="R63" s="11">
        <v>31520</v>
      </c>
      <c r="S63" s="10">
        <v>1500000</v>
      </c>
      <c r="T63" s="10">
        <f t="shared" si="45"/>
        <v>6</v>
      </c>
      <c r="U63" s="11">
        <v>31864</v>
      </c>
      <c r="V63" s="10">
        <v>2000000</v>
      </c>
      <c r="W63" s="10">
        <f t="shared" si="46"/>
        <v>75</v>
      </c>
      <c r="X63" s="11">
        <v>31870</v>
      </c>
      <c r="Y63" s="10">
        <v>1500000</v>
      </c>
      <c r="Z63" s="10">
        <f t="shared" si="74"/>
        <v>72</v>
      </c>
      <c r="AA63" s="11">
        <v>31945</v>
      </c>
      <c r="AB63" s="10">
        <v>1500000</v>
      </c>
      <c r="AC63" s="10">
        <f t="shared" si="75"/>
        <v>356</v>
      </c>
      <c r="AD63" s="11">
        <v>32017</v>
      </c>
      <c r="AE63" s="10">
        <v>1500000</v>
      </c>
      <c r="AF63" s="10">
        <f t="shared" si="76"/>
        <v>418</v>
      </c>
      <c r="AG63" s="12">
        <v>32373</v>
      </c>
      <c r="AH63" s="10">
        <v>2400000</v>
      </c>
      <c r="AI63" s="10">
        <f t="shared" si="77"/>
        <v>543</v>
      </c>
      <c r="AJ63" s="12">
        <v>32791</v>
      </c>
      <c r="AK63" s="10">
        <v>7200000</v>
      </c>
      <c r="AL63" s="10">
        <f t="shared" si="78"/>
        <v>301</v>
      </c>
      <c r="AM63" s="33">
        <v>33334</v>
      </c>
      <c r="AN63" s="10">
        <v>3250000</v>
      </c>
      <c r="AO63" s="10">
        <f>IF(AS63=0,$CK$2-AP63,AS63-AP63)</f>
        <v>13</v>
      </c>
      <c r="AP63" s="33">
        <v>33635</v>
      </c>
      <c r="AQ63" s="34">
        <v>3000000</v>
      </c>
      <c r="AR63" s="34">
        <f>IF(AV63=0,$CK$2-AS63,AV63-AS63)</f>
        <v>15</v>
      </c>
      <c r="AS63" s="58">
        <v>33648</v>
      </c>
      <c r="AT63" s="34">
        <v>8000000</v>
      </c>
      <c r="AU63" s="34">
        <f>IF(AY63=0,$CK$2-AV63,AY63-AV63)</f>
        <v>29</v>
      </c>
      <c r="AV63" s="58">
        <v>33663</v>
      </c>
      <c r="AW63" s="34">
        <v>2000000</v>
      </c>
      <c r="AX63" s="34">
        <f>IF(BB63=0,$CK$2-AY63,BB63-AY63)</f>
        <v>0</v>
      </c>
      <c r="AY63" s="58">
        <v>33692</v>
      </c>
      <c r="AZ63" s="24">
        <v>4000000</v>
      </c>
      <c r="BA63" s="34">
        <f>IF(BE63=0,$CK$2-BB63,BE63-BB63)</f>
        <v>101</v>
      </c>
      <c r="BB63" s="58">
        <v>33692</v>
      </c>
      <c r="BC63" s="34">
        <v>4070000</v>
      </c>
      <c r="BD63" s="34">
        <f>IF(BH63=0,$CK$2-BE63,BH63-BE63)</f>
        <v>148</v>
      </c>
      <c r="BE63" s="58">
        <v>33793</v>
      </c>
      <c r="BF63" s="24">
        <v>3900000</v>
      </c>
      <c r="BG63" s="10">
        <f>IF(BK63=0,$CK$2-BH63,BK63-BH63)</f>
        <v>16</v>
      </c>
      <c r="BH63" s="33">
        <v>33941</v>
      </c>
      <c r="BI63" s="34">
        <v>8000000</v>
      </c>
      <c r="BJ63" s="34">
        <f>IF(BN63=0,$CK$2-BK63,BN63-BK63)</f>
        <v>59</v>
      </c>
      <c r="BK63" s="58">
        <v>33957</v>
      </c>
      <c r="BL63" s="34">
        <v>3680000</v>
      </c>
      <c r="BM63" s="34">
        <f>IF(BQ63=0,$CK$2-BN63,BQ63-BN63)</f>
        <v>312</v>
      </c>
      <c r="BN63" s="58">
        <v>34016</v>
      </c>
      <c r="BO63" s="12"/>
      <c r="BP63" s="12"/>
      <c r="BQ63" s="12"/>
      <c r="BR63" s="46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0"/>
      <c r="CJ63" s="18"/>
      <c r="CK63" s="31">
        <v>34328</v>
      </c>
      <c r="CL63" s="19"/>
      <c r="CM63" s="19"/>
      <c r="CN63" s="19"/>
      <c r="CO63" s="19"/>
      <c r="CP63" s="19"/>
      <c r="CQ63" s="19"/>
      <c r="CR63" s="19"/>
      <c r="CS63" s="19"/>
      <c r="CT63" s="6"/>
      <c r="CU63" s="6"/>
      <c r="CV63" s="6"/>
      <c r="CW63" s="6"/>
      <c r="CX63" s="6"/>
      <c r="CY63" s="6"/>
      <c r="CZ63" s="6"/>
      <c r="DA63" s="6"/>
    </row>
    <row r="64" spans="1:105" ht="18.75">
      <c r="A64" s="20">
        <v>67</v>
      </c>
      <c r="B64" s="15" t="s">
        <v>135</v>
      </c>
      <c r="C64" s="15" t="s">
        <v>136</v>
      </c>
      <c r="D64" s="9">
        <f t="shared" si="37"/>
        <v>61000000</v>
      </c>
      <c r="E64" s="21">
        <f t="shared" si="63"/>
        <v>54480.5</v>
      </c>
      <c r="F64" s="5">
        <f t="shared" si="38"/>
        <v>82</v>
      </c>
      <c r="G64" s="10">
        <v>2000000</v>
      </c>
      <c r="H64" s="10">
        <f t="shared" si="79"/>
        <v>40</v>
      </c>
      <c r="I64" s="11">
        <v>32196</v>
      </c>
      <c r="J64" s="10">
        <v>2000000</v>
      </c>
      <c r="K64" s="10">
        <f t="shared" si="40"/>
        <v>37</v>
      </c>
      <c r="L64" s="11">
        <v>32236</v>
      </c>
      <c r="M64" s="10">
        <v>3000000</v>
      </c>
      <c r="N64" s="10">
        <f t="shared" si="41"/>
        <v>42</v>
      </c>
      <c r="O64" s="11">
        <v>32273</v>
      </c>
      <c r="P64" s="10">
        <v>3000000</v>
      </c>
      <c r="Q64" s="10">
        <f t="shared" si="42"/>
        <v>66</v>
      </c>
      <c r="R64" s="11">
        <v>32315</v>
      </c>
      <c r="S64" s="10">
        <v>3000000</v>
      </c>
      <c r="T64" s="10">
        <f t="shared" si="45"/>
        <v>217</v>
      </c>
      <c r="U64" s="11">
        <v>32381</v>
      </c>
      <c r="V64" s="10">
        <v>500000</v>
      </c>
      <c r="W64" s="10">
        <f t="shared" si="46"/>
        <v>34</v>
      </c>
      <c r="X64" s="11">
        <v>32598</v>
      </c>
      <c r="Y64" s="10">
        <v>1000000</v>
      </c>
      <c r="Z64" s="10">
        <f t="shared" si="74"/>
        <v>133</v>
      </c>
      <c r="AA64" s="11">
        <v>32632</v>
      </c>
      <c r="AB64" s="10">
        <v>1500000</v>
      </c>
      <c r="AC64" s="10">
        <f t="shared" si="75"/>
        <v>809</v>
      </c>
      <c r="AD64" s="11">
        <v>32765</v>
      </c>
      <c r="AE64" s="10">
        <v>4000000</v>
      </c>
      <c r="AF64" s="10">
        <f t="shared" si="76"/>
        <v>240</v>
      </c>
      <c r="AG64" s="12">
        <v>33574</v>
      </c>
      <c r="AH64" s="10">
        <v>25000000</v>
      </c>
      <c r="AI64" s="10">
        <f t="shared" si="77"/>
        <v>63</v>
      </c>
      <c r="AJ64" s="12">
        <v>33814</v>
      </c>
      <c r="AK64" s="10">
        <v>16000000</v>
      </c>
      <c r="AL64" s="10">
        <f t="shared" si="78"/>
        <v>451</v>
      </c>
      <c r="AM64" s="12">
        <v>33877</v>
      </c>
      <c r="AO64" s="10"/>
      <c r="AP64" s="12"/>
      <c r="AR64" s="10"/>
      <c r="AS64" s="12"/>
      <c r="AU64" s="10"/>
      <c r="AV64" s="12"/>
      <c r="AX64" s="12"/>
      <c r="AY64" s="12"/>
      <c r="AZ64" s="24"/>
      <c r="BA64" s="12"/>
      <c r="BB64" s="12"/>
      <c r="BC64" s="24"/>
      <c r="BD64" s="12"/>
      <c r="BE64" s="12"/>
      <c r="BF64" s="24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46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0"/>
      <c r="CJ64" s="18"/>
      <c r="CK64" s="31">
        <v>34328</v>
      </c>
      <c r="CL64" s="19"/>
      <c r="CM64" s="19"/>
      <c r="CN64" s="19"/>
      <c r="CO64" s="19"/>
      <c r="CP64" s="19"/>
      <c r="CQ64" s="19"/>
      <c r="CR64" s="19"/>
      <c r="CS64" s="19"/>
      <c r="CT64" s="6"/>
      <c r="CU64" s="6"/>
      <c r="CV64" s="6"/>
      <c r="CW64" s="6"/>
      <c r="CX64" s="6"/>
      <c r="CY64" s="6"/>
      <c r="CZ64" s="6"/>
      <c r="DA64" s="6"/>
    </row>
    <row r="65" spans="1:174" ht="18.75">
      <c r="A65" s="20">
        <v>68</v>
      </c>
      <c r="B65" s="15" t="s">
        <v>66</v>
      </c>
      <c r="C65" s="15" t="s">
        <v>67</v>
      </c>
      <c r="D65" s="9">
        <f t="shared" si="37"/>
        <v>43000000</v>
      </c>
      <c r="E65" s="21">
        <f t="shared" si="63"/>
        <v>50720.7</v>
      </c>
      <c r="F65" s="5">
        <f t="shared" si="38"/>
        <v>87</v>
      </c>
      <c r="G65" s="10">
        <v>500000</v>
      </c>
      <c r="H65" s="10">
        <f t="shared" si="79"/>
        <v>40</v>
      </c>
      <c r="I65" s="11">
        <v>31401</v>
      </c>
      <c r="J65" s="10">
        <v>1000000</v>
      </c>
      <c r="K65" s="10">
        <f t="shared" si="40"/>
        <v>43</v>
      </c>
      <c r="L65" s="11">
        <v>31441</v>
      </c>
      <c r="M65" s="10">
        <v>1000000</v>
      </c>
      <c r="N65" s="10">
        <f t="shared" si="41"/>
        <v>28</v>
      </c>
      <c r="O65" s="11">
        <v>31484</v>
      </c>
      <c r="P65" s="10">
        <v>1000000</v>
      </c>
      <c r="Q65" s="10">
        <f t="shared" si="42"/>
        <v>359</v>
      </c>
      <c r="R65" s="11">
        <v>31512</v>
      </c>
      <c r="S65" s="10">
        <v>1500000</v>
      </c>
      <c r="T65" s="10">
        <f t="shared" si="45"/>
        <v>87</v>
      </c>
      <c r="U65" s="11">
        <v>31871</v>
      </c>
      <c r="V65" s="10">
        <v>700000</v>
      </c>
      <c r="W65" s="10">
        <f t="shared" si="46"/>
        <v>24</v>
      </c>
      <c r="X65" s="11">
        <v>31958</v>
      </c>
      <c r="Y65" s="10">
        <v>1000000</v>
      </c>
      <c r="Z65" s="10">
        <f t="shared" si="74"/>
        <v>189</v>
      </c>
      <c r="AA65" s="11">
        <v>31982</v>
      </c>
      <c r="AB65" s="10">
        <v>500000</v>
      </c>
      <c r="AC65" s="10">
        <f t="shared" si="75"/>
        <v>146</v>
      </c>
      <c r="AD65" s="11">
        <v>32171</v>
      </c>
      <c r="AE65" s="10">
        <v>2000000</v>
      </c>
      <c r="AF65" s="10">
        <f t="shared" si="76"/>
        <v>54</v>
      </c>
      <c r="AG65" s="12">
        <v>32317</v>
      </c>
      <c r="AH65" s="10">
        <v>1500000</v>
      </c>
      <c r="AI65" s="10">
        <f t="shared" si="77"/>
        <v>66</v>
      </c>
      <c r="AJ65" s="12">
        <v>32371</v>
      </c>
      <c r="AK65" s="10">
        <v>500000</v>
      </c>
      <c r="AL65" s="10">
        <f t="shared" si="78"/>
        <v>95</v>
      </c>
      <c r="AM65" s="12">
        <v>32437</v>
      </c>
      <c r="AN65" s="10">
        <v>300000</v>
      </c>
      <c r="AO65" s="10">
        <f>IF(AS65=0,$CK$2-AP65,AS65-AP65)</f>
        <v>12</v>
      </c>
      <c r="AP65" s="12">
        <v>32532</v>
      </c>
      <c r="AQ65" s="10">
        <v>300000</v>
      </c>
      <c r="AR65" s="10">
        <f>IF(AV65=0,$CK$2-AS65,AV65-AS65)</f>
        <v>67</v>
      </c>
      <c r="AS65" s="12">
        <v>32544</v>
      </c>
      <c r="AT65" s="10">
        <v>1700000</v>
      </c>
      <c r="AU65" s="10">
        <f>IF(AY65=0,$CK$2-AV65,AY65-AV65)</f>
        <v>180</v>
      </c>
      <c r="AV65" s="12">
        <v>32611</v>
      </c>
      <c r="AW65" s="10">
        <v>3000000</v>
      </c>
      <c r="AX65" s="10">
        <f>IF(BB65=0,$CK$2-AY65,BB65-AY65)</f>
        <v>543</v>
      </c>
      <c r="AY65" s="12">
        <v>32791</v>
      </c>
      <c r="AZ65" s="10">
        <v>7200000</v>
      </c>
      <c r="BA65" s="10">
        <f>IF(BE65=0,$CK$2-BB65,BE65-BB65)</f>
        <v>329</v>
      </c>
      <c r="BB65" s="33">
        <v>33334</v>
      </c>
      <c r="BC65" s="24">
        <v>4300000</v>
      </c>
      <c r="BD65" s="10">
        <f>IF(BH65=0,$CK$2-BE65,BH65-BE65)</f>
        <v>125</v>
      </c>
      <c r="BE65" s="33">
        <v>33663</v>
      </c>
      <c r="BF65" s="59">
        <v>3000000</v>
      </c>
      <c r="BG65" s="34">
        <f>IF(BK65=0,$CK$2-BH65,BK65-BH65)</f>
        <v>24</v>
      </c>
      <c r="BH65" s="58">
        <v>33788</v>
      </c>
      <c r="BI65" s="59">
        <v>2000000</v>
      </c>
      <c r="BJ65" s="34">
        <f>IF(BN65=0,$CK$2-BK65,BN65-BK65)</f>
        <v>42</v>
      </c>
      <c r="BK65" s="58">
        <v>33812</v>
      </c>
      <c r="BL65" s="59">
        <v>3000000</v>
      </c>
      <c r="BM65" s="34">
        <f>IF(BQ65=0,$CK$2-BN65,BQ65-BN65)</f>
        <v>282</v>
      </c>
      <c r="BN65" s="58">
        <v>33854</v>
      </c>
      <c r="BO65" s="59">
        <v>7000000</v>
      </c>
      <c r="BP65" s="34">
        <f>IF(BT65=0,$CK$2-BQ65,BT65-BQ65)</f>
        <v>192</v>
      </c>
      <c r="BQ65" s="58">
        <v>34136</v>
      </c>
      <c r="BR65" s="46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0"/>
      <c r="CJ65" s="18"/>
      <c r="CK65" s="31">
        <v>34328</v>
      </c>
      <c r="CL65" s="19"/>
      <c r="CM65" s="19"/>
      <c r="CN65" s="19"/>
      <c r="CO65" s="19"/>
      <c r="CP65" s="19"/>
      <c r="CQ65" s="19"/>
      <c r="CR65" s="19"/>
      <c r="CS65" s="19"/>
      <c r="CT65" s="6"/>
      <c r="CU65" s="6"/>
      <c r="CV65" s="6"/>
      <c r="CW65" s="6"/>
      <c r="CX65" s="6"/>
      <c r="CY65" s="6"/>
      <c r="CZ65" s="6"/>
      <c r="DA65" s="6"/>
    </row>
    <row r="66" spans="1:174" ht="18.75">
      <c r="A66" s="20">
        <v>69</v>
      </c>
      <c r="B66" s="15" t="s">
        <v>128</v>
      </c>
      <c r="C66" s="15" t="s">
        <v>88</v>
      </c>
      <c r="D66" s="9">
        <f t="shared" ref="D66:D99" si="80">G66+J66+M66+P66+S66+V66+Y66+AB66+AE66+AH66+AK66+AN66+AQ66+AT66+AW66+AZ66+BC66+BF66+BI66+BL66+BO66+BR66+BU66+BX66+CA66+CD66+CG66</f>
        <v>61000000</v>
      </c>
      <c r="E66" s="21">
        <f t="shared" si="63"/>
        <v>67950</v>
      </c>
      <c r="F66" s="5">
        <f t="shared" ref="F66:F97" si="81">RANK(E66,$E$2:$E$99,0)</f>
        <v>38</v>
      </c>
      <c r="G66" s="10">
        <v>500000</v>
      </c>
      <c r="H66" s="10">
        <f t="shared" si="79"/>
        <v>36</v>
      </c>
      <c r="I66" s="11">
        <v>31403</v>
      </c>
      <c r="J66" s="10">
        <v>1000000</v>
      </c>
      <c r="K66" s="10">
        <f t="shared" ref="K66:K97" si="82">IF(O66=0,$CK$2-L66,O66-L66)</f>
        <v>33</v>
      </c>
      <c r="L66" s="11">
        <v>31439</v>
      </c>
      <c r="M66" s="10">
        <v>1000000</v>
      </c>
      <c r="N66" s="10">
        <f t="shared" ref="N66:N97" si="83">IF(R66=0,$CK$2-O66,R66-O66)</f>
        <v>34</v>
      </c>
      <c r="O66" s="11">
        <v>31472</v>
      </c>
      <c r="P66" s="10">
        <v>1000000</v>
      </c>
      <c r="Q66" s="10">
        <f t="shared" ref="Q66:Q97" si="84">IF(U66=0,$CK$2-R66,U66-R66)</f>
        <v>359</v>
      </c>
      <c r="R66" s="11">
        <v>31506</v>
      </c>
      <c r="S66" s="10">
        <v>1500000</v>
      </c>
      <c r="T66" s="10">
        <f t="shared" si="45"/>
        <v>34</v>
      </c>
      <c r="U66" s="11">
        <v>31865</v>
      </c>
      <c r="V66" s="10">
        <v>2000000</v>
      </c>
      <c r="W66" s="10">
        <f t="shared" si="46"/>
        <v>122</v>
      </c>
      <c r="X66" s="11">
        <v>31899</v>
      </c>
      <c r="Y66" s="10">
        <v>3000000</v>
      </c>
      <c r="Z66" s="10">
        <f t="shared" si="74"/>
        <v>402</v>
      </c>
      <c r="AA66" s="11">
        <v>32021</v>
      </c>
      <c r="AB66" s="10">
        <v>1500000</v>
      </c>
      <c r="AC66" s="10">
        <f t="shared" si="75"/>
        <v>368</v>
      </c>
      <c r="AD66" s="11">
        <v>32423</v>
      </c>
      <c r="AE66" s="10">
        <v>3600000</v>
      </c>
      <c r="AF66" s="10">
        <f t="shared" si="76"/>
        <v>495</v>
      </c>
      <c r="AG66" s="12">
        <v>32791</v>
      </c>
      <c r="AH66" s="10">
        <v>1900000</v>
      </c>
      <c r="AI66" s="10">
        <f t="shared" si="77"/>
        <v>48</v>
      </c>
      <c r="AJ66" s="12">
        <v>33286</v>
      </c>
      <c r="AK66" s="10">
        <v>12000000</v>
      </c>
      <c r="AL66" s="10">
        <f t="shared" si="78"/>
        <v>14</v>
      </c>
      <c r="AM66" s="33">
        <v>33334</v>
      </c>
      <c r="AN66" s="10">
        <v>1000000</v>
      </c>
      <c r="AO66" s="10">
        <f>IF(AS66=0,$CK$2-AP66,AS66-AP66)</f>
        <v>183</v>
      </c>
      <c r="AP66" s="33">
        <v>33348</v>
      </c>
      <c r="AQ66" s="10">
        <v>5000000</v>
      </c>
      <c r="AR66" s="10">
        <f>IF(AV66=0,$CK$2-AS66,AV66-AS66)</f>
        <v>32</v>
      </c>
      <c r="AS66" s="33">
        <v>33531</v>
      </c>
      <c r="AT66" s="10">
        <v>5000000</v>
      </c>
      <c r="AU66" s="10">
        <f>IF(AY66=0,$CK$2-AV66,AY66-AV66)</f>
        <v>146</v>
      </c>
      <c r="AV66" s="33">
        <v>33563</v>
      </c>
      <c r="AW66" s="34">
        <v>2500000</v>
      </c>
      <c r="AX66" s="34">
        <f>IF(BB66=0,$CK$2-AY66,BB66-AY66)</f>
        <v>3</v>
      </c>
      <c r="AY66" s="58">
        <v>33709</v>
      </c>
      <c r="AZ66" s="34">
        <v>2500000</v>
      </c>
      <c r="BA66" s="34">
        <f>IF(BE66=0,$CK$2-BB66,BE66-BB66)</f>
        <v>60</v>
      </c>
      <c r="BB66" s="58">
        <v>33712</v>
      </c>
      <c r="BC66" s="34">
        <v>5000000</v>
      </c>
      <c r="BD66" s="34">
        <f>IF(BH66=0,$CK$2-BE66,BH66-BE66)</f>
        <v>29</v>
      </c>
      <c r="BE66" s="58">
        <v>33772</v>
      </c>
      <c r="BF66" s="34">
        <v>3000000</v>
      </c>
      <c r="BG66" s="34">
        <f>IF(BK66=0,$CK$2-BH66,BK66-BH66)</f>
        <v>26</v>
      </c>
      <c r="BH66" s="58">
        <v>33801</v>
      </c>
      <c r="BI66" s="34">
        <v>3000000</v>
      </c>
      <c r="BJ66" s="34">
        <f>IF(BN66=0,$CK$2-BK66,BN66-BK66)</f>
        <v>2</v>
      </c>
      <c r="BK66" s="58">
        <v>33827</v>
      </c>
      <c r="BL66" s="34">
        <v>3000000</v>
      </c>
      <c r="BM66" s="34">
        <f>IF(BQ66=0,$CK$2-BN66,BQ66-BN66)</f>
        <v>44</v>
      </c>
      <c r="BN66" s="58">
        <v>33829</v>
      </c>
      <c r="BO66" s="34">
        <v>2000000</v>
      </c>
      <c r="BP66" s="34">
        <f>IF(BT66=0,$CK$2-BQ66,BT66-BQ66)</f>
        <v>455</v>
      </c>
      <c r="BQ66" s="58">
        <v>33873</v>
      </c>
      <c r="BR66" s="46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0"/>
      <c r="CJ66" s="18"/>
      <c r="CK66" s="31">
        <v>34328</v>
      </c>
      <c r="CL66" s="19"/>
      <c r="CM66" s="19"/>
      <c r="CN66" s="19"/>
      <c r="CO66" s="19"/>
      <c r="CP66" s="19"/>
      <c r="CQ66" s="19"/>
      <c r="CR66" s="19"/>
      <c r="CS66" s="19"/>
      <c r="CT66" s="6"/>
      <c r="CU66" s="6"/>
      <c r="CV66" s="6"/>
      <c r="CW66" s="6"/>
      <c r="CX66" s="6"/>
      <c r="CY66" s="6"/>
      <c r="CZ66" s="6"/>
      <c r="DA66" s="6"/>
    </row>
    <row r="67" spans="1:174" ht="18.75">
      <c r="A67" s="20">
        <v>9</v>
      </c>
      <c r="B67" s="15" t="s">
        <v>258</v>
      </c>
      <c r="C67" s="15" t="s">
        <v>80</v>
      </c>
      <c r="D67" s="9">
        <f t="shared" si="80"/>
        <v>61200000</v>
      </c>
      <c r="E67" s="21">
        <f t="shared" si="63"/>
        <v>76702.899999999994</v>
      </c>
      <c r="F67" s="5">
        <f t="shared" si="81"/>
        <v>7</v>
      </c>
      <c r="G67" s="10">
        <v>500000</v>
      </c>
      <c r="H67" s="10">
        <f t="shared" si="79"/>
        <v>35</v>
      </c>
      <c r="I67" s="11">
        <v>31396</v>
      </c>
      <c r="J67" s="10">
        <v>1000000</v>
      </c>
      <c r="K67" s="10">
        <f t="shared" si="82"/>
        <v>40</v>
      </c>
      <c r="L67" s="11">
        <v>31431</v>
      </c>
      <c r="M67" s="10">
        <v>1000000</v>
      </c>
      <c r="N67" s="10">
        <f t="shared" si="83"/>
        <v>39</v>
      </c>
      <c r="O67" s="11">
        <v>31471</v>
      </c>
      <c r="P67" s="10">
        <v>1000000</v>
      </c>
      <c r="Q67" s="10">
        <f t="shared" si="84"/>
        <v>345</v>
      </c>
      <c r="R67" s="11">
        <v>31510</v>
      </c>
      <c r="S67" s="10">
        <v>1500000</v>
      </c>
      <c r="T67" s="10">
        <f t="shared" si="45"/>
        <v>42</v>
      </c>
      <c r="U67" s="11">
        <v>31855</v>
      </c>
      <c r="V67" s="10">
        <v>2000000</v>
      </c>
      <c r="W67" s="10">
        <f t="shared" si="46"/>
        <v>63</v>
      </c>
      <c r="X67" s="11">
        <v>31897</v>
      </c>
      <c r="Y67" s="10">
        <v>1500000</v>
      </c>
      <c r="Z67" s="10">
        <f t="shared" si="74"/>
        <v>104</v>
      </c>
      <c r="AA67" s="11">
        <v>31960</v>
      </c>
      <c r="AB67" s="10">
        <v>1500000</v>
      </c>
      <c r="AC67" s="10">
        <f t="shared" si="75"/>
        <v>301</v>
      </c>
      <c r="AD67" s="11">
        <v>32064</v>
      </c>
      <c r="AE67" s="10">
        <v>1500000</v>
      </c>
      <c r="AF67" s="10">
        <f t="shared" si="76"/>
        <v>115</v>
      </c>
      <c r="AG67" s="12">
        <v>32365</v>
      </c>
      <c r="AH67" s="10">
        <v>1500000</v>
      </c>
      <c r="AI67" s="10">
        <f t="shared" si="77"/>
        <v>73</v>
      </c>
      <c r="AJ67" s="12">
        <v>32480</v>
      </c>
      <c r="AK67" s="10">
        <v>1500000</v>
      </c>
      <c r="AL67" s="10">
        <f t="shared" si="78"/>
        <v>58</v>
      </c>
      <c r="AM67" s="12">
        <v>32553</v>
      </c>
      <c r="AN67" s="10">
        <v>1000000</v>
      </c>
      <c r="AO67" s="10">
        <f>IF(AS67=0,$CK$2-AP67,AS67-AP67)</f>
        <v>78</v>
      </c>
      <c r="AP67" s="12">
        <v>32611</v>
      </c>
      <c r="AQ67" s="10">
        <v>1000000</v>
      </c>
      <c r="AR67" s="10">
        <f>IF(AV67=0,$CK$2-AS67,AV67-AS67)</f>
        <v>102</v>
      </c>
      <c r="AS67" s="12">
        <v>32689</v>
      </c>
      <c r="AT67" s="10">
        <v>6000000</v>
      </c>
      <c r="AU67" s="10">
        <f>IF(AY67=0,$CK$2-AV67,AY67-AV67)</f>
        <v>543</v>
      </c>
      <c r="AV67" s="12">
        <v>32791</v>
      </c>
      <c r="AW67" s="10">
        <v>8400000</v>
      </c>
      <c r="AX67" s="10">
        <f>IF(BB67=0,$CK$2-AY67,BB67-AY67)</f>
        <v>248</v>
      </c>
      <c r="AY67" s="12">
        <v>33334</v>
      </c>
      <c r="AZ67" s="24">
        <v>15300000</v>
      </c>
      <c r="BA67" s="10">
        <f>IF(BE67=0,$CK$2-BB67,BE67-BB67)</f>
        <v>51</v>
      </c>
      <c r="BB67" s="12">
        <v>33582</v>
      </c>
      <c r="BC67" s="24">
        <v>15000000</v>
      </c>
      <c r="BD67" s="10">
        <f>IF(BH67=0,$CK$2-BE67,BH67-BE67)</f>
        <v>695</v>
      </c>
      <c r="BE67" s="12">
        <v>33633</v>
      </c>
      <c r="BF67" s="24"/>
      <c r="BG67" s="10"/>
      <c r="BH67" s="12"/>
      <c r="BI67" s="10"/>
      <c r="BJ67" s="10"/>
      <c r="BK67" s="12"/>
      <c r="BL67" s="10"/>
      <c r="BM67" s="10"/>
      <c r="BN67" s="12"/>
      <c r="BO67" s="10"/>
      <c r="BP67" s="10"/>
      <c r="BQ67" s="12"/>
      <c r="BR67" s="46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0"/>
      <c r="CJ67" s="18"/>
      <c r="CK67" s="31">
        <v>34328</v>
      </c>
      <c r="CL67" s="19"/>
      <c r="CM67" s="19"/>
      <c r="CN67" s="19"/>
      <c r="CO67" s="19"/>
      <c r="CP67" s="19"/>
      <c r="CQ67" s="19"/>
      <c r="CR67" s="19"/>
      <c r="CS67" s="19"/>
      <c r="CT67" s="6"/>
      <c r="CU67" s="6"/>
      <c r="CV67" s="6"/>
      <c r="CW67" s="6"/>
      <c r="CX67" s="6"/>
      <c r="CY67" s="6"/>
      <c r="CZ67" s="6"/>
      <c r="DA67" s="6"/>
    </row>
    <row r="68" spans="1:174" ht="18.75">
      <c r="A68" s="20">
        <v>66</v>
      </c>
      <c r="B68" s="15" t="s">
        <v>236</v>
      </c>
      <c r="C68" s="15" t="s">
        <v>237</v>
      </c>
      <c r="D68" s="9">
        <f t="shared" si="80"/>
        <v>61000000</v>
      </c>
      <c r="E68" s="21">
        <f t="shared" si="63"/>
        <v>42611.6</v>
      </c>
      <c r="F68" s="5">
        <f t="shared" si="81"/>
        <v>96</v>
      </c>
      <c r="G68" s="10">
        <v>10000000</v>
      </c>
      <c r="H68" s="10">
        <f t="shared" si="79"/>
        <v>116</v>
      </c>
      <c r="I68" s="33">
        <v>33404</v>
      </c>
      <c r="J68" s="10">
        <v>5000000</v>
      </c>
      <c r="K68" s="10">
        <f t="shared" si="82"/>
        <v>31</v>
      </c>
      <c r="L68" s="33">
        <v>33520</v>
      </c>
      <c r="M68" s="10">
        <v>2000000</v>
      </c>
      <c r="N68" s="10">
        <f t="shared" si="83"/>
        <v>16</v>
      </c>
      <c r="O68" s="33">
        <v>33551</v>
      </c>
      <c r="P68" s="10">
        <v>20000000</v>
      </c>
      <c r="Q68" s="10">
        <f t="shared" si="84"/>
        <v>71</v>
      </c>
      <c r="R68" s="33">
        <v>33567</v>
      </c>
      <c r="S68" s="10">
        <v>1000000</v>
      </c>
      <c r="T68" s="10">
        <f t="shared" si="45"/>
        <v>27</v>
      </c>
      <c r="U68" s="33">
        <v>33638</v>
      </c>
      <c r="V68" s="34">
        <v>800000</v>
      </c>
      <c r="W68" s="34">
        <f t="shared" si="46"/>
        <v>31</v>
      </c>
      <c r="X68" s="58">
        <v>33665</v>
      </c>
      <c r="Y68" s="34">
        <v>800000</v>
      </c>
      <c r="Z68" s="34">
        <f t="shared" si="74"/>
        <v>30</v>
      </c>
      <c r="AA68" s="58">
        <v>33696</v>
      </c>
      <c r="AB68" s="34">
        <v>800000</v>
      </c>
      <c r="AC68" s="34">
        <f t="shared" si="75"/>
        <v>28</v>
      </c>
      <c r="AD68" s="58">
        <v>33726</v>
      </c>
      <c r="AE68" s="53">
        <v>3800000</v>
      </c>
      <c r="AF68" s="53">
        <f t="shared" si="76"/>
        <v>3</v>
      </c>
      <c r="AG68" s="56">
        <v>33754</v>
      </c>
      <c r="AH68" s="34">
        <v>800000</v>
      </c>
      <c r="AI68" s="34">
        <f t="shared" si="77"/>
        <v>89</v>
      </c>
      <c r="AJ68" s="58">
        <v>33757</v>
      </c>
      <c r="AK68" s="53">
        <v>16000000</v>
      </c>
      <c r="AL68" s="53">
        <f t="shared" si="78"/>
        <v>482</v>
      </c>
      <c r="AM68" s="56">
        <v>33846</v>
      </c>
      <c r="AO68" s="10"/>
      <c r="AP68" s="12"/>
      <c r="AR68" s="10"/>
      <c r="AS68" s="12"/>
      <c r="AU68" s="10"/>
      <c r="AV68" s="12"/>
      <c r="AX68" s="12"/>
      <c r="AY68" s="12"/>
      <c r="AZ68" s="24"/>
      <c r="BA68" s="12"/>
      <c r="BB68" s="12"/>
      <c r="BC68" s="24"/>
      <c r="BD68" s="12"/>
      <c r="BE68" s="12"/>
      <c r="BF68" s="24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46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0"/>
      <c r="CJ68" s="18"/>
      <c r="CK68" s="31">
        <v>34328</v>
      </c>
      <c r="CL68" s="19"/>
      <c r="CM68" s="19"/>
      <c r="CN68" s="19"/>
      <c r="CO68" s="19"/>
      <c r="CP68" s="19"/>
      <c r="CQ68" s="19"/>
      <c r="CR68" s="19"/>
      <c r="CS68" s="19"/>
      <c r="CT68" s="6"/>
      <c r="CU68" s="6"/>
      <c r="CV68" s="6"/>
      <c r="CW68" s="6"/>
      <c r="CX68" s="6"/>
      <c r="CY68" s="6"/>
      <c r="CZ68" s="6"/>
      <c r="DA68" s="6"/>
    </row>
    <row r="69" spans="1:174" ht="18.75">
      <c r="A69" s="20">
        <v>70</v>
      </c>
      <c r="B69" s="15" t="s">
        <v>269</v>
      </c>
      <c r="C69" s="15" t="s">
        <v>270</v>
      </c>
      <c r="D69" s="9">
        <f t="shared" si="80"/>
        <v>61000000</v>
      </c>
      <c r="E69" s="21">
        <f t="shared" si="63"/>
        <v>42533</v>
      </c>
      <c r="F69" s="5">
        <f t="shared" si="81"/>
        <v>97</v>
      </c>
      <c r="G69" s="10">
        <v>10000000</v>
      </c>
      <c r="H69" s="10">
        <f t="shared" si="79"/>
        <v>64</v>
      </c>
      <c r="I69" s="11">
        <v>33270</v>
      </c>
      <c r="J69" s="10">
        <v>10000000</v>
      </c>
      <c r="K69" s="10">
        <f t="shared" si="82"/>
        <v>86</v>
      </c>
      <c r="L69" s="33">
        <v>33334</v>
      </c>
      <c r="M69" s="10">
        <v>1000000</v>
      </c>
      <c r="N69" s="10">
        <f t="shared" si="83"/>
        <v>33</v>
      </c>
      <c r="O69" s="33">
        <v>33420</v>
      </c>
      <c r="P69" s="10">
        <v>4000000</v>
      </c>
      <c r="Q69" s="10">
        <f t="shared" si="84"/>
        <v>145</v>
      </c>
      <c r="R69" s="33">
        <v>33453</v>
      </c>
      <c r="S69" s="10">
        <v>2000000</v>
      </c>
      <c r="T69" s="10">
        <f t="shared" si="45"/>
        <v>37</v>
      </c>
      <c r="U69" s="33">
        <v>33598</v>
      </c>
      <c r="V69" s="10">
        <v>9000000</v>
      </c>
      <c r="W69" s="10">
        <f t="shared" ref="W69:W88" si="85">IF(AA69=0,$CK$2-X69,AA69-X69)</f>
        <v>6</v>
      </c>
      <c r="X69" s="33">
        <v>33635</v>
      </c>
      <c r="Y69" s="10">
        <v>1000000</v>
      </c>
      <c r="Z69" s="10">
        <f t="shared" ref="Z69:Z88" si="86">IF(AD69=0,$CK$2-AA69,AD69-AA69)</f>
        <v>160</v>
      </c>
      <c r="AA69" s="33">
        <v>33641</v>
      </c>
      <c r="AB69" s="34">
        <v>3000000</v>
      </c>
      <c r="AC69" s="34">
        <f t="shared" si="75"/>
        <v>26</v>
      </c>
      <c r="AD69" s="44">
        <v>33801</v>
      </c>
      <c r="AE69" s="34">
        <v>3000000</v>
      </c>
      <c r="AF69" s="34">
        <f t="shared" si="76"/>
        <v>36</v>
      </c>
      <c r="AG69" s="44">
        <v>33827</v>
      </c>
      <c r="AH69" s="34">
        <v>3000000</v>
      </c>
      <c r="AI69" s="34">
        <f t="shared" si="77"/>
        <v>23</v>
      </c>
      <c r="AJ69" s="44">
        <v>33863</v>
      </c>
      <c r="AK69" s="34">
        <v>2000000</v>
      </c>
      <c r="AL69" s="34">
        <f t="shared" si="78"/>
        <v>27</v>
      </c>
      <c r="AM69" s="44">
        <v>33886</v>
      </c>
      <c r="AN69" s="34">
        <v>2000000</v>
      </c>
      <c r="AO69" s="34">
        <f t="shared" ref="AO69" si="87">IF(AS69=0,$CK$2-AP69,AS69-AP69)</f>
        <v>29</v>
      </c>
      <c r="AP69" s="44">
        <v>33913</v>
      </c>
      <c r="AQ69" s="34">
        <v>2000000</v>
      </c>
      <c r="AR69" s="34">
        <f t="shared" ref="AR69" si="88">IF(AV69=0,$CK$2-AS69,AV69-AS69)</f>
        <v>60</v>
      </c>
      <c r="AS69" s="44">
        <v>33942</v>
      </c>
      <c r="AT69" s="34">
        <v>2000000</v>
      </c>
      <c r="AU69" s="34">
        <f t="shared" ref="AU69" si="89">IF(AY69=0,$CK$2-AV69,AY69-AV69)</f>
        <v>58</v>
      </c>
      <c r="AV69" s="44">
        <v>34002</v>
      </c>
      <c r="AW69" s="34">
        <v>2000000</v>
      </c>
      <c r="AX69" s="34">
        <f t="shared" ref="AX69" si="90">IF(BB69=0,$CK$2-AY69,BB69-AY69)</f>
        <v>33</v>
      </c>
      <c r="AY69" s="44">
        <v>34060</v>
      </c>
      <c r="AZ69" s="34">
        <v>2000000</v>
      </c>
      <c r="BA69" s="34">
        <f t="shared" ref="BA69" si="91">IF(BE69=0,$CK$2-BB69,BE69-BB69)</f>
        <v>32</v>
      </c>
      <c r="BB69" s="44">
        <v>34093</v>
      </c>
      <c r="BC69" s="34">
        <v>2000000</v>
      </c>
      <c r="BD69" s="34">
        <f t="shared" ref="BD69" si="92">IF(BH69=0,$CK$2-BE69,BH69-BE69)</f>
        <v>11</v>
      </c>
      <c r="BE69" s="44">
        <v>34125</v>
      </c>
      <c r="BF69" s="34">
        <v>1000000</v>
      </c>
      <c r="BG69" s="34">
        <f t="shared" ref="BG69" si="93">IF(BK69=0,$CK$2-BH69,BK69-BH69)</f>
        <v>192</v>
      </c>
      <c r="BH69" s="44">
        <v>34136</v>
      </c>
      <c r="BI69" s="12"/>
      <c r="BJ69" s="12"/>
      <c r="BK69" s="12"/>
      <c r="BL69" s="12"/>
      <c r="BM69" s="12"/>
      <c r="BN69" s="12"/>
      <c r="BO69" s="12"/>
      <c r="BP69" s="12"/>
      <c r="BQ69" s="12"/>
      <c r="BR69" s="46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0"/>
      <c r="CJ69" s="18"/>
      <c r="CK69" s="31">
        <v>34328</v>
      </c>
      <c r="CL69" s="19"/>
      <c r="CM69" s="19"/>
      <c r="CN69" s="19"/>
      <c r="CO69" s="19"/>
      <c r="CP69" s="19"/>
      <c r="CQ69" s="19"/>
      <c r="CR69" s="19"/>
      <c r="CS69" s="19"/>
      <c r="CT69" s="6"/>
      <c r="CU69" s="6"/>
      <c r="CV69" s="6"/>
      <c r="CW69" s="6"/>
      <c r="CX69" s="6"/>
      <c r="CY69" s="6"/>
      <c r="CZ69" s="6"/>
      <c r="DA69" s="6"/>
    </row>
    <row r="70" spans="1:174" ht="18.75">
      <c r="A70" s="20">
        <v>71</v>
      </c>
      <c r="B70" s="15" t="s">
        <v>34</v>
      </c>
      <c r="C70" s="15" t="s">
        <v>35</v>
      </c>
      <c r="D70" s="9">
        <f t="shared" si="80"/>
        <v>61000000</v>
      </c>
      <c r="E70" s="21">
        <f t="shared" si="63"/>
        <v>70990</v>
      </c>
      <c r="F70" s="5">
        <f t="shared" si="81"/>
        <v>22</v>
      </c>
      <c r="G70" s="10">
        <v>3500000</v>
      </c>
      <c r="H70" s="10">
        <f t="shared" si="79"/>
        <v>126</v>
      </c>
      <c r="I70" s="11">
        <v>31718</v>
      </c>
      <c r="J70" s="10">
        <v>3500000</v>
      </c>
      <c r="K70" s="10">
        <f t="shared" si="82"/>
        <v>17</v>
      </c>
      <c r="L70" s="11">
        <v>31844</v>
      </c>
      <c r="M70" s="10">
        <v>3000000</v>
      </c>
      <c r="N70" s="10">
        <f t="shared" si="83"/>
        <v>511</v>
      </c>
      <c r="O70" s="11">
        <v>31861</v>
      </c>
      <c r="P70" s="10">
        <v>1500000</v>
      </c>
      <c r="Q70" s="10">
        <f t="shared" si="84"/>
        <v>36</v>
      </c>
      <c r="R70" s="11">
        <v>32372</v>
      </c>
      <c r="S70" s="10">
        <v>1500000</v>
      </c>
      <c r="T70" s="10">
        <f t="shared" si="45"/>
        <v>281</v>
      </c>
      <c r="U70" s="11">
        <v>32408</v>
      </c>
      <c r="V70" s="10">
        <v>7000000</v>
      </c>
      <c r="W70" s="10">
        <f t="shared" si="85"/>
        <v>881</v>
      </c>
      <c r="X70" s="11">
        <v>32689</v>
      </c>
      <c r="Y70" s="10">
        <v>5000000</v>
      </c>
      <c r="Z70" s="10">
        <f t="shared" si="86"/>
        <v>67</v>
      </c>
      <c r="AA70" s="11">
        <v>33570</v>
      </c>
      <c r="AB70" s="10">
        <v>23000000</v>
      </c>
      <c r="AC70" s="10">
        <f t="shared" ref="AC70:AC76" si="94">IF(AG70=0,$CK$2-AD70,AG70-AD70)</f>
        <v>7</v>
      </c>
      <c r="AD70" s="33">
        <v>33637</v>
      </c>
      <c r="AE70" s="34">
        <v>10000000</v>
      </c>
      <c r="AF70" s="34">
        <f>IF(AJ70=0,$CK$2-AG70,AJ70-AG70)</f>
        <v>34</v>
      </c>
      <c r="AG70" s="58">
        <v>33644</v>
      </c>
      <c r="AH70" s="53">
        <v>3000000</v>
      </c>
      <c r="AI70" s="53">
        <f>IF(AM70=0,$CK$2-AJ70,AM70-AJ70)</f>
        <v>650</v>
      </c>
      <c r="AJ70" s="56">
        <v>33678</v>
      </c>
      <c r="AL70" s="10"/>
      <c r="AM70" s="12"/>
      <c r="AO70" s="10"/>
      <c r="AP70" s="12"/>
      <c r="AR70" s="10"/>
      <c r="AS70" s="12"/>
      <c r="AU70" s="10"/>
      <c r="AV70" s="12"/>
      <c r="AX70" s="12"/>
      <c r="AY70" s="12"/>
      <c r="AZ70" s="24"/>
      <c r="BA70" s="12"/>
      <c r="BB70" s="12"/>
      <c r="BC70" s="24"/>
      <c r="BD70" s="12"/>
      <c r="BE70" s="12"/>
      <c r="BF70" s="24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46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0"/>
      <c r="CJ70" s="18"/>
      <c r="CK70" s="31">
        <v>34328</v>
      </c>
      <c r="CL70" s="19"/>
      <c r="CM70" s="19"/>
      <c r="CN70" s="19"/>
      <c r="CO70" s="19"/>
      <c r="CP70" s="19"/>
      <c r="CQ70" s="19"/>
      <c r="CR70" s="19"/>
      <c r="CS70" s="19"/>
      <c r="CT70" s="6"/>
      <c r="CU70" s="6"/>
      <c r="CV70" s="6"/>
      <c r="CW70" s="6"/>
      <c r="CX70" s="6"/>
      <c r="CY70" s="6"/>
      <c r="CZ70" s="6"/>
      <c r="DA70" s="6"/>
    </row>
    <row r="71" spans="1:174" ht="18.75">
      <c r="A71" s="20">
        <v>72</v>
      </c>
      <c r="B71" s="15" t="s">
        <v>199</v>
      </c>
      <c r="C71" s="15" t="s">
        <v>200</v>
      </c>
      <c r="D71" s="9">
        <f t="shared" si="80"/>
        <v>61000000</v>
      </c>
      <c r="E71" s="21">
        <f t="shared" si="63"/>
        <v>68036.800000000003</v>
      </c>
      <c r="F71" s="5">
        <f t="shared" si="81"/>
        <v>36</v>
      </c>
      <c r="G71" s="10">
        <v>500000</v>
      </c>
      <c r="H71" s="10">
        <f t="shared" si="79"/>
        <v>44</v>
      </c>
      <c r="I71" s="11">
        <v>31403</v>
      </c>
      <c r="J71" s="10">
        <v>1000000</v>
      </c>
      <c r="K71" s="10">
        <f t="shared" si="82"/>
        <v>44</v>
      </c>
      <c r="L71" s="11">
        <v>31447</v>
      </c>
      <c r="M71" s="10">
        <v>1000000</v>
      </c>
      <c r="N71" s="10">
        <f t="shared" si="83"/>
        <v>71</v>
      </c>
      <c r="O71" s="11">
        <v>31491</v>
      </c>
      <c r="P71" s="10">
        <v>1000000</v>
      </c>
      <c r="Q71" s="10">
        <f t="shared" si="84"/>
        <v>304</v>
      </c>
      <c r="R71" s="11">
        <v>31562</v>
      </c>
      <c r="S71" s="10">
        <v>1500000</v>
      </c>
      <c r="T71" s="10">
        <f t="shared" ref="T71:T89" si="95">IF(X71=0,$CK$2-U71,X71-U71)</f>
        <v>45</v>
      </c>
      <c r="U71" s="11">
        <v>31866</v>
      </c>
      <c r="V71" s="10">
        <v>2000000</v>
      </c>
      <c r="W71" s="10">
        <f t="shared" si="85"/>
        <v>67</v>
      </c>
      <c r="X71" s="11">
        <v>31911</v>
      </c>
      <c r="Y71" s="10">
        <v>1500000</v>
      </c>
      <c r="Z71" s="10">
        <f t="shared" si="86"/>
        <v>62</v>
      </c>
      <c r="AA71" s="11">
        <v>31978</v>
      </c>
      <c r="AB71" s="10">
        <v>1500000</v>
      </c>
      <c r="AC71" s="10">
        <f t="shared" si="94"/>
        <v>369</v>
      </c>
      <c r="AD71" s="11">
        <v>32040</v>
      </c>
      <c r="AE71" s="10">
        <v>1500000</v>
      </c>
      <c r="AF71" s="10">
        <f>IF(AJ71=0,$CK$2-AG71,AJ71-AG71)</f>
        <v>49</v>
      </c>
      <c r="AG71" s="12">
        <v>32409</v>
      </c>
      <c r="AH71" s="10">
        <v>500000</v>
      </c>
      <c r="AI71" s="10">
        <f>IF(AM71=0,$CK$2-AJ71,AM71-AJ71)</f>
        <v>333</v>
      </c>
      <c r="AJ71" s="12">
        <v>32458</v>
      </c>
      <c r="AK71" s="10">
        <v>3600000</v>
      </c>
      <c r="AL71" s="10">
        <f>IF(AP71=0,$CK$2-AM71,AP71-AM71)</f>
        <v>543</v>
      </c>
      <c r="AM71" s="12">
        <v>32791</v>
      </c>
      <c r="AN71" s="10">
        <v>5400000</v>
      </c>
      <c r="AO71" s="10">
        <f>IF(AS71=0,$CK$2-AP71,AS71-AP71)</f>
        <v>188</v>
      </c>
      <c r="AP71" s="33">
        <v>33334</v>
      </c>
      <c r="AQ71" s="10">
        <v>2000000</v>
      </c>
      <c r="AR71" s="10">
        <f>IF(AV71=0,$CK$2-AS71,AV71-AS71)</f>
        <v>1</v>
      </c>
      <c r="AS71" s="33">
        <v>33522</v>
      </c>
      <c r="AT71" s="10">
        <v>2000000</v>
      </c>
      <c r="AU71" s="10">
        <f>IF(AY71=0,$CK$2-AV71,AY71-AV71)</f>
        <v>14</v>
      </c>
      <c r="AV71" s="33">
        <v>33523</v>
      </c>
      <c r="AW71" s="10">
        <v>4000000</v>
      </c>
      <c r="AX71" s="10">
        <f>IF(BB71=0,$CK$2-AY71,BB71-AY71)</f>
        <v>8</v>
      </c>
      <c r="AY71" s="33">
        <v>33537</v>
      </c>
      <c r="AZ71" s="24">
        <v>1500000</v>
      </c>
      <c r="BA71" s="10">
        <f>IF(BE71=0,$CK$2-BB71,BE71-BB71)</f>
        <v>44</v>
      </c>
      <c r="BB71" s="33">
        <v>33545</v>
      </c>
      <c r="BC71" s="24">
        <v>7500000</v>
      </c>
      <c r="BD71" s="10">
        <f>IF(BH71=0,$CK$2-BE71,BH71-BE71)</f>
        <v>8</v>
      </c>
      <c r="BE71" s="33">
        <v>33589</v>
      </c>
      <c r="BF71" s="24">
        <v>7000000</v>
      </c>
      <c r="BG71" s="10">
        <f>IF(BK71=0,$CK$2-BH71,BK71-BH71)</f>
        <v>96</v>
      </c>
      <c r="BH71" s="33">
        <v>33597</v>
      </c>
      <c r="BI71" s="24">
        <v>8000000</v>
      </c>
      <c r="BJ71" s="10">
        <f>IF(BN71=0,$CK$2-BK71,BN71-BK71)</f>
        <v>61</v>
      </c>
      <c r="BK71" s="33">
        <v>33693</v>
      </c>
      <c r="BL71" s="24">
        <v>8000000</v>
      </c>
      <c r="BM71" s="10">
        <f>IF(BQ71=0,$CK$2-BN71,BQ71-BN71)</f>
        <v>574</v>
      </c>
      <c r="BN71" s="33">
        <v>33754</v>
      </c>
      <c r="BO71" s="12"/>
      <c r="BP71" s="12"/>
      <c r="BQ71" s="12"/>
      <c r="BR71" s="46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0"/>
      <c r="CJ71" s="18"/>
      <c r="CK71" s="31">
        <v>34328</v>
      </c>
      <c r="CL71" s="19"/>
      <c r="CM71" s="19"/>
      <c r="CN71" s="19"/>
      <c r="CO71" s="19"/>
      <c r="CP71" s="19"/>
      <c r="CQ71" s="19"/>
      <c r="CR71" s="19"/>
      <c r="CS71" s="19"/>
      <c r="CT71" s="6"/>
      <c r="CU71" s="6"/>
      <c r="CV71" s="6"/>
      <c r="CW71" s="6"/>
      <c r="CX71" s="6"/>
      <c r="CY71" s="6"/>
      <c r="CZ71" s="6"/>
      <c r="DA71" s="6"/>
    </row>
    <row r="72" spans="1:174" ht="18.75">
      <c r="A72" s="20">
        <v>73</v>
      </c>
      <c r="B72" s="15" t="s">
        <v>86</v>
      </c>
      <c r="C72" s="15" t="s">
        <v>107</v>
      </c>
      <c r="D72" s="9">
        <f t="shared" si="80"/>
        <v>61000000</v>
      </c>
      <c r="E72" s="21">
        <f t="shared" si="63"/>
        <v>63304.5</v>
      </c>
      <c r="F72" s="5">
        <f t="shared" si="81"/>
        <v>58</v>
      </c>
      <c r="G72" s="10">
        <v>5000000</v>
      </c>
      <c r="H72" s="10">
        <f t="shared" si="79"/>
        <v>89</v>
      </c>
      <c r="I72" s="11">
        <v>32200</v>
      </c>
      <c r="J72" s="10">
        <v>5000000</v>
      </c>
      <c r="K72" s="10">
        <f t="shared" si="82"/>
        <v>84</v>
      </c>
      <c r="L72" s="11">
        <v>32289</v>
      </c>
      <c r="M72" s="10">
        <v>1500000</v>
      </c>
      <c r="N72" s="10">
        <f t="shared" si="83"/>
        <v>340</v>
      </c>
      <c r="O72" s="11">
        <v>32373</v>
      </c>
      <c r="P72" s="10">
        <v>1500000</v>
      </c>
      <c r="Q72" s="10">
        <f t="shared" si="84"/>
        <v>12</v>
      </c>
      <c r="R72" s="11">
        <v>32713</v>
      </c>
      <c r="S72" s="10">
        <v>1000000</v>
      </c>
      <c r="T72" s="10">
        <f t="shared" si="95"/>
        <v>607</v>
      </c>
      <c r="U72" s="11">
        <v>32725</v>
      </c>
      <c r="V72" s="10">
        <v>3500000</v>
      </c>
      <c r="W72" s="10">
        <f t="shared" si="85"/>
        <v>87</v>
      </c>
      <c r="X72" s="11">
        <v>33332</v>
      </c>
      <c r="Y72" s="10">
        <v>7500000</v>
      </c>
      <c r="Z72" s="10">
        <f t="shared" si="86"/>
        <v>102</v>
      </c>
      <c r="AA72" s="11">
        <v>33419</v>
      </c>
      <c r="AB72" s="10">
        <v>10000000</v>
      </c>
      <c r="AC72" s="10">
        <f t="shared" si="94"/>
        <v>51</v>
      </c>
      <c r="AD72" s="12">
        <v>33521</v>
      </c>
      <c r="AE72" s="10">
        <v>3000000</v>
      </c>
      <c r="AF72" s="10">
        <f>IF(AJ72=0,$CK$2-AG72,AJ72-AG72)</f>
        <v>30</v>
      </c>
      <c r="AG72" s="12">
        <v>33572</v>
      </c>
      <c r="AH72" s="10">
        <v>3000000</v>
      </c>
      <c r="AI72" s="10">
        <f>IF(AM72=0,$CK$2-AJ72,AM72-AJ72)</f>
        <v>31</v>
      </c>
      <c r="AJ72" s="12">
        <v>33602</v>
      </c>
      <c r="AK72" s="10">
        <v>4000000</v>
      </c>
      <c r="AL72" s="10">
        <f>IF(AP72=0,$CK$2-AM72,AP72-AM72)</f>
        <v>30</v>
      </c>
      <c r="AM72" s="12">
        <v>33633</v>
      </c>
      <c r="AN72" s="10">
        <v>4000000</v>
      </c>
      <c r="AO72" s="10">
        <f>IF(AS72=0,$CK$2-AP72,AS72-AP72)</f>
        <v>30</v>
      </c>
      <c r="AP72" s="12">
        <v>33663</v>
      </c>
      <c r="AQ72" s="10">
        <v>4000000</v>
      </c>
      <c r="AR72" s="10">
        <f>IF(AV72=0,$CK$2-AS72,AV72-AS72)</f>
        <v>31</v>
      </c>
      <c r="AS72" s="12">
        <v>33693</v>
      </c>
      <c r="AT72" s="10">
        <v>4000000</v>
      </c>
      <c r="AU72" s="10">
        <f>IF(AY72=0,$CK$2-AV72,AY72-AV72)</f>
        <v>30</v>
      </c>
      <c r="AV72" s="12">
        <v>33724</v>
      </c>
      <c r="AW72" s="10">
        <v>4000000</v>
      </c>
      <c r="AX72" s="10">
        <f>IF(BB72=0,$CK$2-AY72,BB72-AY72)</f>
        <v>574</v>
      </c>
      <c r="AY72" s="12">
        <v>33754</v>
      </c>
      <c r="BA72" s="10"/>
      <c r="BB72" s="12"/>
      <c r="BC72" s="24"/>
      <c r="BD72" s="12"/>
      <c r="BE72" s="12"/>
      <c r="BF72" s="24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46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0"/>
      <c r="CJ72" s="18"/>
      <c r="CK72" s="31">
        <v>34328</v>
      </c>
      <c r="CL72" s="19"/>
      <c r="CM72" s="19"/>
      <c r="CN72" s="19"/>
      <c r="CO72" s="19"/>
      <c r="CP72" s="19"/>
      <c r="CQ72" s="19"/>
      <c r="CR72" s="19"/>
      <c r="CS72" s="19"/>
      <c r="CT72" s="6"/>
      <c r="CU72" s="6"/>
      <c r="CV72" s="6"/>
      <c r="CW72" s="6"/>
      <c r="CX72" s="6"/>
      <c r="CY72" s="6"/>
      <c r="CZ72" s="6"/>
      <c r="DA72" s="6"/>
    </row>
    <row r="73" spans="1:174" ht="18.75">
      <c r="A73" s="20">
        <v>74</v>
      </c>
      <c r="B73" s="15" t="s">
        <v>86</v>
      </c>
      <c r="C73" s="15" t="s">
        <v>200</v>
      </c>
      <c r="D73" s="9">
        <f t="shared" si="80"/>
        <v>61000000</v>
      </c>
      <c r="E73" s="21">
        <f t="shared" si="63"/>
        <v>59767.5</v>
      </c>
      <c r="F73" s="5">
        <f t="shared" si="81"/>
        <v>73</v>
      </c>
      <c r="G73" s="10">
        <v>500000</v>
      </c>
      <c r="H73" s="10">
        <f t="shared" si="79"/>
        <v>39</v>
      </c>
      <c r="I73" s="11">
        <v>31403</v>
      </c>
      <c r="J73" s="10">
        <v>1000000</v>
      </c>
      <c r="K73" s="10">
        <f t="shared" si="82"/>
        <v>77</v>
      </c>
      <c r="L73" s="11">
        <v>31442</v>
      </c>
      <c r="M73" s="10">
        <v>1000000</v>
      </c>
      <c r="N73" s="10">
        <f t="shared" si="83"/>
        <v>22</v>
      </c>
      <c r="O73" s="11">
        <v>31519</v>
      </c>
      <c r="P73" s="10">
        <v>1000000</v>
      </c>
      <c r="Q73" s="10">
        <f t="shared" si="84"/>
        <v>410</v>
      </c>
      <c r="R73" s="11">
        <v>31541</v>
      </c>
      <c r="S73" s="10">
        <v>3500000</v>
      </c>
      <c r="T73" s="10">
        <f t="shared" si="95"/>
        <v>420</v>
      </c>
      <c r="U73" s="11">
        <v>31951</v>
      </c>
      <c r="V73" s="10">
        <v>4500000</v>
      </c>
      <c r="W73" s="10">
        <f t="shared" si="85"/>
        <v>927</v>
      </c>
      <c r="X73" s="11">
        <v>32371</v>
      </c>
      <c r="Y73" s="10">
        <v>8500000</v>
      </c>
      <c r="Z73" s="10">
        <f t="shared" si="86"/>
        <v>268</v>
      </c>
      <c r="AA73" s="11">
        <v>33298</v>
      </c>
      <c r="AB73" s="10">
        <v>10000000</v>
      </c>
      <c r="AC73" s="10">
        <f t="shared" si="94"/>
        <v>188</v>
      </c>
      <c r="AD73" s="12">
        <v>33566</v>
      </c>
      <c r="AE73" s="53">
        <v>15000000</v>
      </c>
      <c r="AF73" s="53">
        <f t="shared" ref="AF73" si="96">IF(AJ73=0,$CK$2-AG73,AJ73-AG73)</f>
        <v>92</v>
      </c>
      <c r="AG73" s="54">
        <v>33754</v>
      </c>
      <c r="AH73" s="53">
        <v>16000000</v>
      </c>
      <c r="AI73" s="53">
        <f t="shared" ref="AI73" si="97">IF(AM73=0,$CK$2-AJ73,AM73-AJ73)</f>
        <v>482</v>
      </c>
      <c r="AJ73" s="54">
        <v>33846</v>
      </c>
      <c r="AL73" s="10"/>
      <c r="AM73" s="12"/>
      <c r="AO73" s="10"/>
      <c r="AP73" s="12"/>
      <c r="AR73" s="10"/>
      <c r="AS73" s="12"/>
      <c r="AU73" s="10"/>
      <c r="AV73" s="12"/>
      <c r="AX73" s="12"/>
      <c r="AY73" s="12"/>
      <c r="AZ73" s="24"/>
      <c r="BA73" s="12"/>
      <c r="BB73" s="12"/>
      <c r="BC73" s="24"/>
      <c r="BD73" s="12"/>
      <c r="BE73" s="12"/>
      <c r="BF73" s="24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46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0"/>
      <c r="CJ73" s="18"/>
      <c r="CK73" s="31">
        <v>34328</v>
      </c>
      <c r="CL73" s="19"/>
      <c r="CM73" s="19"/>
      <c r="CN73" s="19"/>
      <c r="CO73" s="19"/>
      <c r="CP73" s="19"/>
      <c r="CQ73" s="19"/>
      <c r="CR73" s="19"/>
      <c r="CS73" s="19"/>
      <c r="CT73" s="6"/>
      <c r="CU73" s="6"/>
      <c r="CV73" s="6"/>
      <c r="CW73" s="6"/>
      <c r="CX73" s="6"/>
      <c r="CY73" s="6"/>
      <c r="CZ73" s="6"/>
      <c r="DA73" s="6"/>
    </row>
    <row r="74" spans="1:174" ht="18.75">
      <c r="A74" s="20">
        <v>75</v>
      </c>
      <c r="B74" s="15" t="s">
        <v>208</v>
      </c>
      <c r="C74" s="15" t="s">
        <v>139</v>
      </c>
      <c r="D74" s="9">
        <f t="shared" si="80"/>
        <v>61000000</v>
      </c>
      <c r="E74" s="21">
        <f t="shared" si="63"/>
        <v>70094.3</v>
      </c>
      <c r="F74" s="5">
        <f t="shared" si="81"/>
        <v>25</v>
      </c>
      <c r="G74" s="10">
        <v>500000</v>
      </c>
      <c r="H74" s="10">
        <f t="shared" si="79"/>
        <v>41</v>
      </c>
      <c r="I74" s="11">
        <v>31403</v>
      </c>
      <c r="J74" s="10">
        <v>1000000</v>
      </c>
      <c r="K74" s="10">
        <f t="shared" si="82"/>
        <v>36</v>
      </c>
      <c r="L74" s="11">
        <v>31444</v>
      </c>
      <c r="M74" s="10">
        <v>1000000</v>
      </c>
      <c r="N74" s="10">
        <f t="shared" si="83"/>
        <v>53</v>
      </c>
      <c r="O74" s="11">
        <v>31480</v>
      </c>
      <c r="P74" s="10">
        <v>1000000</v>
      </c>
      <c r="Q74" s="10">
        <f t="shared" si="84"/>
        <v>308</v>
      </c>
      <c r="R74" s="11">
        <v>31533</v>
      </c>
      <c r="S74" s="10">
        <v>1500000</v>
      </c>
      <c r="T74" s="10">
        <f t="shared" si="95"/>
        <v>56</v>
      </c>
      <c r="U74" s="11">
        <v>31841</v>
      </c>
      <c r="V74" s="10">
        <v>2000000</v>
      </c>
      <c r="W74" s="10">
        <f t="shared" si="85"/>
        <v>64</v>
      </c>
      <c r="X74" s="11">
        <v>31897</v>
      </c>
      <c r="Y74" s="10">
        <v>1500000</v>
      </c>
      <c r="Z74" s="10">
        <f t="shared" si="86"/>
        <v>227</v>
      </c>
      <c r="AA74" s="11">
        <v>31961</v>
      </c>
      <c r="AB74" s="10">
        <v>1500000</v>
      </c>
      <c r="AC74" s="10">
        <f t="shared" si="94"/>
        <v>180</v>
      </c>
      <c r="AD74" s="11">
        <v>32188</v>
      </c>
      <c r="AE74" s="10">
        <v>1500000</v>
      </c>
      <c r="AF74" s="10">
        <f>IF(AJ74=0,$CK$2-AG74,AJ74-AG74)</f>
        <v>112</v>
      </c>
      <c r="AG74" s="12">
        <v>32368</v>
      </c>
      <c r="AH74" s="10">
        <v>1300000</v>
      </c>
      <c r="AI74" s="10">
        <f>IF(AM74=0,$CK$2-AJ74,AM74-AJ74)</f>
        <v>311</v>
      </c>
      <c r="AJ74" s="12">
        <v>32480</v>
      </c>
      <c r="AK74" s="10">
        <v>4800000</v>
      </c>
      <c r="AL74" s="10">
        <f>IF(AP74=0,$CK$2-AM74,AP74-AM74)</f>
        <v>543</v>
      </c>
      <c r="AM74" s="12">
        <v>32791</v>
      </c>
      <c r="AN74" s="10">
        <v>4800000</v>
      </c>
      <c r="AO74" s="10">
        <f>IF(AS74=0,$CK$2-AP74,AS74-AP74)</f>
        <v>73</v>
      </c>
      <c r="AP74" s="33">
        <v>33334</v>
      </c>
      <c r="AQ74" s="10">
        <v>2600000</v>
      </c>
      <c r="AR74" s="10">
        <f>IF(AV74=0,$CK$2-AS74,AV74-AS74)</f>
        <v>115</v>
      </c>
      <c r="AS74" s="33">
        <v>33407</v>
      </c>
      <c r="AT74" s="10">
        <v>5000000</v>
      </c>
      <c r="AU74" s="10">
        <f>IF(AY74=0,$CK$2-AV74,AY74-AV74)</f>
        <v>1</v>
      </c>
      <c r="AV74" s="33">
        <v>33522</v>
      </c>
      <c r="AW74" s="10">
        <v>5000000</v>
      </c>
      <c r="AX74" s="10">
        <f>IF(BB74=0,$CK$2-AY74,BB74-AY74)</f>
        <v>74</v>
      </c>
      <c r="AY74" s="33">
        <v>33523</v>
      </c>
      <c r="AZ74" s="10">
        <v>5000000</v>
      </c>
      <c r="BA74" s="10">
        <f>IF(BE74=0,$CK$2-BB74,BE74-BB74)</f>
        <v>31</v>
      </c>
      <c r="BB74" s="33">
        <v>33597</v>
      </c>
      <c r="BC74" s="10">
        <v>5000000</v>
      </c>
      <c r="BD74" s="10">
        <f>IF(BH74=0,$CK$2-BE74,BH74-BE74)</f>
        <v>66</v>
      </c>
      <c r="BE74" s="33">
        <v>33628</v>
      </c>
      <c r="BF74" s="10">
        <v>8000000</v>
      </c>
      <c r="BG74" s="10">
        <f>IF(BK74=0,$CK$2-BH74,BK74-BH74)</f>
        <v>61</v>
      </c>
      <c r="BH74" s="12">
        <v>33694</v>
      </c>
      <c r="BI74" s="10">
        <v>8000000</v>
      </c>
      <c r="BJ74" s="10">
        <f>IF(BN74=0,$CK$2-BK74,BN74-BK74)</f>
        <v>573</v>
      </c>
      <c r="BK74" s="12">
        <v>33755</v>
      </c>
      <c r="BL74" s="12"/>
      <c r="BM74" s="12"/>
      <c r="BN74" s="12"/>
      <c r="BO74" s="12"/>
      <c r="BP74" s="12"/>
      <c r="BQ74" s="12"/>
      <c r="BR74" s="46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0"/>
      <c r="CJ74" s="18"/>
      <c r="CK74" s="31">
        <v>34328</v>
      </c>
      <c r="CL74" s="19"/>
      <c r="CM74" s="19"/>
      <c r="CN74" s="19"/>
      <c r="CO74" s="19"/>
      <c r="CP74" s="19"/>
      <c r="CQ74" s="19"/>
      <c r="CR74" s="19"/>
      <c r="CS74" s="19"/>
      <c r="CT74" s="6"/>
      <c r="CU74" s="6"/>
      <c r="CV74" s="6"/>
      <c r="CW74" s="6"/>
      <c r="CX74" s="6"/>
      <c r="CY74" s="6"/>
      <c r="CZ74" s="6"/>
      <c r="DA74" s="6"/>
    </row>
    <row r="75" spans="1:174" ht="18.75">
      <c r="A75" s="20">
        <v>76</v>
      </c>
      <c r="B75" s="15" t="s">
        <v>103</v>
      </c>
      <c r="C75" s="15" t="s">
        <v>65</v>
      </c>
      <c r="D75" s="9">
        <f t="shared" si="80"/>
        <v>45000000</v>
      </c>
      <c r="E75" s="21">
        <f t="shared" si="63"/>
        <v>61572</v>
      </c>
      <c r="F75" s="5">
        <f t="shared" si="81"/>
        <v>64</v>
      </c>
      <c r="G75" s="10">
        <v>500000</v>
      </c>
      <c r="H75" s="10">
        <f t="shared" si="79"/>
        <v>44</v>
      </c>
      <c r="I75" s="11">
        <v>31403</v>
      </c>
      <c r="J75" s="10">
        <v>1000000</v>
      </c>
      <c r="K75" s="10">
        <f t="shared" si="82"/>
        <v>32</v>
      </c>
      <c r="L75" s="11">
        <v>31447</v>
      </c>
      <c r="M75" s="10">
        <v>1000000</v>
      </c>
      <c r="N75" s="10">
        <f t="shared" si="83"/>
        <v>29</v>
      </c>
      <c r="O75" s="11">
        <v>31479</v>
      </c>
      <c r="P75" s="10">
        <v>1000000</v>
      </c>
      <c r="Q75" s="10">
        <f t="shared" si="84"/>
        <v>390</v>
      </c>
      <c r="R75" s="11">
        <v>31508</v>
      </c>
      <c r="S75" s="10">
        <v>3500000</v>
      </c>
      <c r="T75" s="10">
        <f t="shared" si="95"/>
        <v>66</v>
      </c>
      <c r="U75" s="11">
        <v>31898</v>
      </c>
      <c r="V75" s="10">
        <v>1500000</v>
      </c>
      <c r="W75" s="10">
        <f t="shared" si="85"/>
        <v>61</v>
      </c>
      <c r="X75" s="11">
        <v>31964</v>
      </c>
      <c r="Y75" s="10">
        <v>1500000</v>
      </c>
      <c r="Z75" s="10">
        <f t="shared" si="86"/>
        <v>348</v>
      </c>
      <c r="AA75" s="11">
        <v>32025</v>
      </c>
      <c r="AB75" s="10">
        <v>1500000</v>
      </c>
      <c r="AC75" s="10">
        <f t="shared" si="94"/>
        <v>50</v>
      </c>
      <c r="AD75" s="11">
        <v>32373</v>
      </c>
      <c r="AE75" s="10">
        <v>500000</v>
      </c>
      <c r="AF75" s="10">
        <f>IF(AJ75=0,$CK$2-AG75,AJ75-AG75)</f>
        <v>102</v>
      </c>
      <c r="AG75" s="12">
        <v>32423</v>
      </c>
      <c r="AH75" s="10">
        <v>500000</v>
      </c>
      <c r="AI75" s="10">
        <f>IF(AM75=0,$CK$2-AJ75,AM75-AJ75)</f>
        <v>42</v>
      </c>
      <c r="AJ75" s="12">
        <v>32525</v>
      </c>
      <c r="AK75" s="10">
        <v>1000000</v>
      </c>
      <c r="AL75" s="10">
        <f>IF(AP75=0,$CK$2-AM75,AP75-AM75)</f>
        <v>44</v>
      </c>
      <c r="AM75" s="12">
        <v>32567</v>
      </c>
      <c r="AN75" s="10">
        <v>1000000</v>
      </c>
      <c r="AO75" s="10">
        <f>IF(AS75=0,$CK$2-AP75,AS75-AP75)</f>
        <v>50</v>
      </c>
      <c r="AP75" s="12">
        <v>32611</v>
      </c>
      <c r="AQ75" s="10">
        <v>2000000</v>
      </c>
      <c r="AR75" s="10">
        <f>IF(AV75=0,$CK$2-AS75,AV75-AS75)</f>
        <v>41</v>
      </c>
      <c r="AS75" s="12">
        <v>32661</v>
      </c>
      <c r="AT75" s="10">
        <v>1000000</v>
      </c>
      <c r="AU75" s="10">
        <f>IF(AY75=0,$CK$2-AV75,AY75-AV75)</f>
        <v>28</v>
      </c>
      <c r="AV75" s="12">
        <v>32702</v>
      </c>
      <c r="AW75" s="10">
        <v>1000000</v>
      </c>
      <c r="AX75" s="10">
        <f>IF(BB75=0,$CK$2-AY75,BB75-AY75)</f>
        <v>601</v>
      </c>
      <c r="AY75" s="12">
        <v>32730</v>
      </c>
      <c r="AZ75" s="24">
        <v>1500000</v>
      </c>
      <c r="BA75" s="10">
        <f>IF(BE75=0,$CK$2-BB75,BE75-BB75)</f>
        <v>100</v>
      </c>
      <c r="BB75" s="12">
        <v>33331</v>
      </c>
      <c r="BC75" s="10">
        <v>5000000</v>
      </c>
      <c r="BD75" s="10">
        <f>IF(BH75=0,$CK$2-BE75,BH75-BE75)</f>
        <v>98</v>
      </c>
      <c r="BE75" s="12">
        <v>33431</v>
      </c>
      <c r="BF75" s="10">
        <v>10000000</v>
      </c>
      <c r="BG75" s="10">
        <f>IF(BK75=0,$CK$2-BH75,BK75-BH75)</f>
        <v>43</v>
      </c>
      <c r="BH75" s="12">
        <v>33529</v>
      </c>
      <c r="BI75" s="10">
        <v>3000000</v>
      </c>
      <c r="BJ75" s="10">
        <f>IF(BN75=0,$CK$2-BK75,BN75-BK75)</f>
        <v>25</v>
      </c>
      <c r="BK75" s="33">
        <v>33572</v>
      </c>
      <c r="BL75" s="24">
        <v>3000000</v>
      </c>
      <c r="BM75" s="10">
        <f>IF(BQ75=0,$CK$2-BN75,BQ75-BN75)</f>
        <v>31</v>
      </c>
      <c r="BN75" s="33">
        <v>33597</v>
      </c>
      <c r="BO75" s="24">
        <v>4000000</v>
      </c>
      <c r="BP75" s="10">
        <f>IF(BT75=0,$CK$2-BQ75,BT75-BQ75)</f>
        <v>700</v>
      </c>
      <c r="BQ75" s="33">
        <v>33628</v>
      </c>
      <c r="BR75" s="46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0"/>
      <c r="CJ75" s="18"/>
      <c r="CK75" s="31">
        <v>34328</v>
      </c>
      <c r="CL75" s="19"/>
      <c r="CM75" s="19"/>
      <c r="CN75" s="19"/>
      <c r="CO75" s="19"/>
      <c r="CP75" s="19"/>
      <c r="CQ75" s="19"/>
      <c r="CR75" s="19"/>
      <c r="CS75" s="19"/>
      <c r="CT75" s="6"/>
      <c r="CU75" s="6"/>
      <c r="CV75" s="6"/>
      <c r="CW75" s="6"/>
      <c r="CX75" s="6"/>
      <c r="CY75" s="6"/>
      <c r="CZ75" s="6"/>
      <c r="DA75" s="6"/>
    </row>
    <row r="76" spans="1:174" ht="18.75">
      <c r="A76" s="20">
        <v>15</v>
      </c>
      <c r="B76" s="15" t="s">
        <v>74</v>
      </c>
      <c r="C76" s="15" t="s">
        <v>75</v>
      </c>
      <c r="D76" s="9">
        <f t="shared" si="80"/>
        <v>61000000</v>
      </c>
      <c r="E76" s="21">
        <f t="shared" ref="E76:E99" si="98">((H76*G76)+(K76*(J76+G76))+(N76*(M76+J76+G76))+(Q76*(P76+M76+J76+G76))+(T76*(S76+P76+M76+J76+G76))+(W76*(V76+S76+P76+M76+J76+G76))+(Z76*(Y76+V76+S76+P76+M76+J76+G76))+(AC76*(AB76+Y76+V76+S76+P76+M76+J76+G76))+(AF76*(AE76+AB76+Y76+V76+S76+P76+M76+J76+G76))+(AI76*(AH76+AE76+AB76+Y76+V76+S76+P76+M76+J76+G76))+(AL76*(AK76+AH76+AE76+AB76+Y76+V76+S76+P76+M76+J76+G76))+(AO76*(AN76+AK76+AH76+AE76+AB76+Y76+V76+S76+P76+M76+J76+G76))+(AR76*(AQ76+AN76+AK76+AH76+AE76+AB76+Y76+V76+S76+P76+M76+J76+G76))+(AU76*(AT76+AQ76+AN76+AK76+AH76+AE76+AB76+Y76+V76+S76+P76+M76+J76+G76))+AX76*(AW76+AT76+AQ76+AN76+AK76+AH76+AE76+AB76+Y76+V76+S76+P76+M76+J76+G76)+BA76*(AZ76+AW76+AT76+AQ76+AN76+AK76+AH76+AE76+AB76+Y76+V76+S76+P76+M76+J76+G76)+BD76*(BC76+AZ76+AW76+AT76+AQ76+AN76+AK76+AH76+AE76+AB76+Y76+V76+S76+P76+M76+J76+G76)+BG76*(BF76+BC76+AZ76+AW76+AT76+AQ76+AN76+AK76+AH76+AE76+AB76+Y76+V76+S76+P76+M76+J76+G76)+BJ76*(BI76+BF76+BC76+AZ76+AW76+AT76+AQ76+AN76+AK76+AH76+AE76+AB76+Y76+V76+S76+P76+M76+J76+G76)+BM76*(BL76+BI76+BF76+BC76+AZ76+AW76+AT76+AQ76+AN76+AK76+AH76+AE76+AB76+Y76+V76+S76+P76+M76+J76+G76)+BP76*(BO76+BL76+BI76+BF76+BC76+AZ76+AW76+AT76+AQ76+AN76+AK76+AH76+AE76+AB76+Y76+V76+S76+P76+M76+J76+G76))/1000000</f>
        <v>49698.62</v>
      </c>
      <c r="F76" s="5">
        <f t="shared" si="81"/>
        <v>88</v>
      </c>
      <c r="G76" s="10">
        <v>12500000</v>
      </c>
      <c r="H76" s="10">
        <f t="shared" si="79"/>
        <v>9</v>
      </c>
      <c r="I76" s="33">
        <v>33382</v>
      </c>
      <c r="J76" s="10">
        <v>15390000</v>
      </c>
      <c r="K76" s="10">
        <f t="shared" si="82"/>
        <v>156</v>
      </c>
      <c r="L76" s="33">
        <v>33391</v>
      </c>
      <c r="M76" s="10">
        <v>2100000</v>
      </c>
      <c r="N76" s="10">
        <f t="shared" si="83"/>
        <v>39</v>
      </c>
      <c r="O76" s="33">
        <v>33547</v>
      </c>
      <c r="P76" s="10">
        <v>9000000</v>
      </c>
      <c r="Q76" s="10">
        <f t="shared" si="84"/>
        <v>2</v>
      </c>
      <c r="R76" s="33">
        <v>33586</v>
      </c>
      <c r="S76" s="10">
        <v>2000000</v>
      </c>
      <c r="T76" s="10">
        <f t="shared" si="95"/>
        <v>6</v>
      </c>
      <c r="U76" s="33">
        <v>33588</v>
      </c>
      <c r="V76" s="10">
        <v>4000000</v>
      </c>
      <c r="W76" s="10">
        <f t="shared" si="85"/>
        <v>45</v>
      </c>
      <c r="X76" s="33">
        <v>33594</v>
      </c>
      <c r="Y76" s="10">
        <v>2410000</v>
      </c>
      <c r="Z76" s="10">
        <f t="shared" si="86"/>
        <v>9</v>
      </c>
      <c r="AA76" s="33">
        <v>33639</v>
      </c>
      <c r="AB76" s="34">
        <v>2100000</v>
      </c>
      <c r="AC76" s="34">
        <f t="shared" si="94"/>
        <v>3</v>
      </c>
      <c r="AD76" s="58">
        <v>33648</v>
      </c>
      <c r="AE76" s="34">
        <v>2700000</v>
      </c>
      <c r="AF76" s="34">
        <f t="shared" ref="AF76" si="99">IF(AJ76=0,$CK$2-AG76,AJ76-AG76)</f>
        <v>17</v>
      </c>
      <c r="AG76" s="58">
        <v>33651</v>
      </c>
      <c r="AH76" s="34">
        <v>3500000</v>
      </c>
      <c r="AI76" s="34">
        <f t="shared" ref="AI76" si="100">IF(AM76=0,$CK$2-AJ76,AM76-AJ76)</f>
        <v>1</v>
      </c>
      <c r="AJ76" s="58">
        <v>33668</v>
      </c>
      <c r="AK76" s="34">
        <v>5300000</v>
      </c>
      <c r="AL76" s="34">
        <f t="shared" ref="AL76" si="101">IF(AP76=0,$CK$2-AM76,AP76-AM76)</f>
        <v>659</v>
      </c>
      <c r="AM76" s="58">
        <v>33669</v>
      </c>
      <c r="AO76" s="10"/>
      <c r="AP76" s="12"/>
      <c r="AR76" s="10"/>
      <c r="AS76" s="12"/>
      <c r="AU76" s="10"/>
      <c r="AV76" s="12"/>
      <c r="AX76" s="12"/>
      <c r="AY76" s="12"/>
      <c r="AZ76" s="24"/>
      <c r="BA76" s="12"/>
      <c r="BB76" s="12"/>
      <c r="BC76" s="24"/>
      <c r="BD76" s="12"/>
      <c r="BE76" s="12"/>
      <c r="BF76" s="24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46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0"/>
      <c r="CJ76" s="18"/>
      <c r="CK76" s="31">
        <v>34328</v>
      </c>
      <c r="CL76" s="19"/>
      <c r="CM76" s="19"/>
      <c r="CN76" s="19"/>
      <c r="CO76" s="19"/>
      <c r="CP76" s="19"/>
      <c r="CQ76" s="19"/>
      <c r="CR76" s="19"/>
      <c r="CS76" s="19"/>
      <c r="CT76" s="6"/>
      <c r="CU76" s="6"/>
      <c r="CV76" s="6"/>
      <c r="CW76" s="6"/>
      <c r="CX76" s="6"/>
      <c r="CY76" s="6"/>
      <c r="CZ76" s="6"/>
      <c r="DA76" s="6"/>
    </row>
    <row r="77" spans="1:174" ht="18.75">
      <c r="A77" s="20">
        <v>49</v>
      </c>
      <c r="B77" s="15" t="s">
        <v>256</v>
      </c>
      <c r="C77" s="15" t="s">
        <v>257</v>
      </c>
      <c r="D77" s="9">
        <f t="shared" si="80"/>
        <v>60500000</v>
      </c>
      <c r="E77" s="21">
        <f t="shared" si="98"/>
        <v>59914.8</v>
      </c>
      <c r="F77" s="5">
        <f t="shared" si="81"/>
        <v>72</v>
      </c>
      <c r="G77" s="10">
        <v>10000000</v>
      </c>
      <c r="H77" s="10">
        <f t="shared" si="79"/>
        <v>180</v>
      </c>
      <c r="I77" s="11">
        <v>32192</v>
      </c>
      <c r="J77" s="10">
        <v>1500000</v>
      </c>
      <c r="K77" s="10">
        <f t="shared" si="82"/>
        <v>172</v>
      </c>
      <c r="L77" s="11">
        <v>32372</v>
      </c>
      <c r="M77" s="10">
        <v>500000</v>
      </c>
      <c r="N77" s="10">
        <f t="shared" si="83"/>
        <v>656</v>
      </c>
      <c r="O77" s="11">
        <v>32544</v>
      </c>
      <c r="P77" s="10">
        <v>-12000000</v>
      </c>
      <c r="Q77" s="10">
        <f t="shared" si="84"/>
        <v>32</v>
      </c>
      <c r="R77" s="11">
        <v>33200</v>
      </c>
      <c r="S77" s="10">
        <v>12000000</v>
      </c>
      <c r="T77" s="10">
        <f t="shared" si="95"/>
        <v>41</v>
      </c>
      <c r="U77" s="11">
        <v>33232</v>
      </c>
      <c r="V77" s="10">
        <v>1200000</v>
      </c>
      <c r="W77" s="10">
        <f t="shared" si="85"/>
        <v>9</v>
      </c>
      <c r="X77" s="11">
        <v>33273</v>
      </c>
      <c r="Y77" s="10">
        <v>5000000</v>
      </c>
      <c r="Z77" s="10">
        <f t="shared" si="86"/>
        <v>35</v>
      </c>
      <c r="AA77" s="11">
        <v>33282</v>
      </c>
      <c r="AB77" s="10">
        <v>3300000</v>
      </c>
      <c r="AC77" s="10">
        <f t="shared" ref="AC77:AC88" si="102">IF(AG77=0,$CK$2-AD77,AG77-AD77)</f>
        <v>291</v>
      </c>
      <c r="AD77" s="11">
        <v>33317</v>
      </c>
      <c r="AE77" s="10">
        <v>5500000</v>
      </c>
      <c r="AF77" s="10">
        <f t="shared" ref="AF77:AF88" si="103">IF(AJ77=0,$CK$2-AG77,AJ77-AG77)</f>
        <v>31</v>
      </c>
      <c r="AG77" s="12">
        <v>33608</v>
      </c>
      <c r="AH77" s="10">
        <v>13500000</v>
      </c>
      <c r="AI77" s="10">
        <f t="shared" ref="AI77:AI88" si="104">IF(AM77=0,$CK$2-AJ77,AM77-AJ77)</f>
        <v>24</v>
      </c>
      <c r="AJ77" s="12">
        <v>33639</v>
      </c>
      <c r="AK77" s="53">
        <v>6000000</v>
      </c>
      <c r="AL77" s="53">
        <f t="shared" ref="AL77" si="105">IF(AP77=0,$CK$2-AM77,AP77-AM77)</f>
        <v>61</v>
      </c>
      <c r="AM77" s="54">
        <v>33663</v>
      </c>
      <c r="AN77" s="53">
        <v>7000000</v>
      </c>
      <c r="AO77" s="53">
        <f t="shared" ref="AO77" si="106">IF(AS77=0,$CK$2-AP77,AS77-AP77)</f>
        <v>61</v>
      </c>
      <c r="AP77" s="54">
        <v>33724</v>
      </c>
      <c r="AQ77" s="53">
        <v>7000000</v>
      </c>
      <c r="AR77" s="53">
        <f t="shared" ref="AR77:AR78" si="107">IF(AV77=0,$CK$2-AS77,AV77-AS77)</f>
        <v>543</v>
      </c>
      <c r="AS77" s="54">
        <v>33785</v>
      </c>
      <c r="AU77" s="10"/>
      <c r="AV77" s="12"/>
      <c r="AX77" s="12"/>
      <c r="AY77" s="12"/>
      <c r="AZ77" s="24"/>
      <c r="BA77" s="12"/>
      <c r="BB77" s="12"/>
      <c r="BC77" s="24"/>
      <c r="BD77" s="12"/>
      <c r="BE77" s="12"/>
      <c r="BF77" s="24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46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0"/>
      <c r="CJ77" s="18"/>
      <c r="CK77" s="31">
        <v>34328</v>
      </c>
      <c r="CL77" s="19"/>
      <c r="CM77" s="19"/>
      <c r="CN77" s="19"/>
      <c r="CO77" s="19"/>
      <c r="CP77" s="19"/>
      <c r="CQ77" s="19"/>
      <c r="CR77" s="19"/>
      <c r="CS77" s="19"/>
      <c r="CT77" s="6"/>
      <c r="CU77" s="6"/>
      <c r="CV77" s="6"/>
      <c r="CW77" s="6"/>
      <c r="CX77" s="6"/>
      <c r="CY77" s="6"/>
      <c r="CZ77" s="6"/>
      <c r="DA77" s="6"/>
    </row>
    <row r="78" spans="1:174" s="76" customFormat="1" ht="18.75">
      <c r="A78" s="64">
        <v>78</v>
      </c>
      <c r="B78" s="65" t="s">
        <v>78</v>
      </c>
      <c r="C78" s="65" t="s">
        <v>79</v>
      </c>
      <c r="D78" s="66">
        <f t="shared" si="80"/>
        <v>61000000</v>
      </c>
      <c r="E78" s="67">
        <f t="shared" si="98"/>
        <v>64759.5</v>
      </c>
      <c r="F78" s="68">
        <f t="shared" si="81"/>
        <v>52</v>
      </c>
      <c r="G78" s="66">
        <v>500000</v>
      </c>
      <c r="H78" s="66">
        <f t="shared" si="79"/>
        <v>29</v>
      </c>
      <c r="I78" s="69">
        <v>31403</v>
      </c>
      <c r="J78" s="66">
        <v>1000000</v>
      </c>
      <c r="K78" s="66">
        <f t="shared" si="82"/>
        <v>40</v>
      </c>
      <c r="L78" s="69">
        <v>31432</v>
      </c>
      <c r="M78" s="66">
        <v>1000000</v>
      </c>
      <c r="N78" s="66">
        <f t="shared" si="83"/>
        <v>32</v>
      </c>
      <c r="O78" s="69">
        <v>31472</v>
      </c>
      <c r="P78" s="66">
        <v>1000000</v>
      </c>
      <c r="Q78" s="66">
        <f t="shared" si="84"/>
        <v>351</v>
      </c>
      <c r="R78" s="69">
        <v>31504</v>
      </c>
      <c r="S78" s="66">
        <v>1500000</v>
      </c>
      <c r="T78" s="66">
        <f t="shared" si="95"/>
        <v>42</v>
      </c>
      <c r="U78" s="69">
        <v>31855</v>
      </c>
      <c r="V78" s="66">
        <v>2000000</v>
      </c>
      <c r="W78" s="66">
        <f t="shared" si="85"/>
        <v>70</v>
      </c>
      <c r="X78" s="69">
        <v>31897</v>
      </c>
      <c r="Y78" s="66">
        <v>1500000</v>
      </c>
      <c r="Z78" s="66">
        <f t="shared" si="86"/>
        <v>91</v>
      </c>
      <c r="AA78" s="69">
        <v>31967</v>
      </c>
      <c r="AB78" s="66">
        <v>1500000</v>
      </c>
      <c r="AC78" s="66">
        <f t="shared" si="102"/>
        <v>329</v>
      </c>
      <c r="AD78" s="69">
        <v>32058</v>
      </c>
      <c r="AE78" s="66">
        <v>1500000</v>
      </c>
      <c r="AF78" s="66">
        <f t="shared" si="103"/>
        <v>98</v>
      </c>
      <c r="AG78" s="70">
        <v>32387</v>
      </c>
      <c r="AH78" s="66">
        <v>500000</v>
      </c>
      <c r="AI78" s="66">
        <f t="shared" si="104"/>
        <v>849</v>
      </c>
      <c r="AJ78" s="70">
        <v>32485</v>
      </c>
      <c r="AK78" s="66">
        <v>5000000</v>
      </c>
      <c r="AL78" s="66">
        <f t="shared" ref="AL78:AL88" si="108">IF(AP78=0,$CK$2-AM78,AP78-AM78)</f>
        <v>2</v>
      </c>
      <c r="AM78" s="71">
        <v>33334</v>
      </c>
      <c r="AN78" s="66">
        <v>8000000</v>
      </c>
      <c r="AO78" s="66">
        <f t="shared" ref="AO78:AO88" si="109">IF(AS78=0,$CK$2-AP78,AS78-AP78)</f>
        <v>332</v>
      </c>
      <c r="AP78" s="71">
        <v>33336</v>
      </c>
      <c r="AQ78" s="66">
        <v>20000000</v>
      </c>
      <c r="AR78" s="66">
        <f t="shared" si="107"/>
        <v>81</v>
      </c>
      <c r="AS78" s="71">
        <v>33668</v>
      </c>
      <c r="AT78" s="66">
        <v>16000000</v>
      </c>
      <c r="AU78" s="66">
        <f t="shared" ref="AU78" si="110">IF(AY78=0,$CK$2-AV78,AY78-AV78)</f>
        <v>579</v>
      </c>
      <c r="AV78" s="71">
        <v>33749</v>
      </c>
      <c r="AW78" s="66"/>
      <c r="AX78" s="70"/>
      <c r="AY78" s="70"/>
      <c r="AZ78" s="72"/>
      <c r="BA78" s="70"/>
      <c r="BB78" s="70"/>
      <c r="BC78" s="72"/>
      <c r="BD78" s="70"/>
      <c r="BE78" s="70"/>
      <c r="BF78" s="72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66"/>
      <c r="CJ78" s="73"/>
      <c r="CK78" s="31">
        <v>34328</v>
      </c>
      <c r="CL78" s="68"/>
      <c r="CM78" s="68"/>
      <c r="CN78" s="68"/>
      <c r="CO78" s="68"/>
      <c r="CP78" s="68"/>
      <c r="CQ78" s="68"/>
      <c r="CR78" s="68"/>
      <c r="CS78" s="68"/>
      <c r="CT78" s="74"/>
      <c r="CU78" s="74"/>
      <c r="CV78" s="74"/>
      <c r="CW78" s="74"/>
      <c r="CX78" s="74"/>
      <c r="CY78" s="74"/>
      <c r="CZ78" s="74"/>
      <c r="DA78" s="74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</row>
    <row r="79" spans="1:174" ht="18.75">
      <c r="A79" s="20">
        <v>79</v>
      </c>
      <c r="B79" s="15" t="s">
        <v>157</v>
      </c>
      <c r="C79" s="15" t="s">
        <v>158</v>
      </c>
      <c r="D79" s="9">
        <f t="shared" si="80"/>
        <v>61000000</v>
      </c>
      <c r="E79" s="21">
        <f t="shared" si="98"/>
        <v>76757.100000000006</v>
      </c>
      <c r="F79" s="5">
        <f t="shared" si="81"/>
        <v>6</v>
      </c>
      <c r="G79" s="10">
        <v>500000</v>
      </c>
      <c r="H79" s="10">
        <f t="shared" si="79"/>
        <v>44</v>
      </c>
      <c r="I79" s="11">
        <v>31401</v>
      </c>
      <c r="J79" s="10">
        <v>1000000</v>
      </c>
      <c r="K79" s="10">
        <f t="shared" si="82"/>
        <v>42</v>
      </c>
      <c r="L79" s="11">
        <v>31445</v>
      </c>
      <c r="M79" s="10">
        <v>600000</v>
      </c>
      <c r="N79" s="10">
        <f t="shared" si="83"/>
        <v>86</v>
      </c>
      <c r="O79" s="11">
        <v>31487</v>
      </c>
      <c r="P79" s="10">
        <v>900000</v>
      </c>
      <c r="Q79" s="10">
        <f t="shared" si="84"/>
        <v>243</v>
      </c>
      <c r="R79" s="11">
        <v>31573</v>
      </c>
      <c r="S79" s="10">
        <v>500000</v>
      </c>
      <c r="T79" s="10">
        <f t="shared" si="95"/>
        <v>59</v>
      </c>
      <c r="U79" s="11">
        <v>31816</v>
      </c>
      <c r="V79" s="10">
        <v>1500000</v>
      </c>
      <c r="W79" s="10">
        <f t="shared" si="85"/>
        <v>88</v>
      </c>
      <c r="X79" s="11">
        <v>31875</v>
      </c>
      <c r="Y79" s="10">
        <v>2000000</v>
      </c>
      <c r="Z79" s="10">
        <f t="shared" si="86"/>
        <v>244</v>
      </c>
      <c r="AA79" s="11">
        <v>31963</v>
      </c>
      <c r="AB79" s="10">
        <v>3000000</v>
      </c>
      <c r="AC79" s="10">
        <f t="shared" si="102"/>
        <v>168</v>
      </c>
      <c r="AD79" s="11">
        <v>32207</v>
      </c>
      <c r="AE79" s="10">
        <v>1500000</v>
      </c>
      <c r="AF79" s="10">
        <f t="shared" si="103"/>
        <v>22</v>
      </c>
      <c r="AG79" s="12">
        <v>32375</v>
      </c>
      <c r="AH79" s="10">
        <v>1000000</v>
      </c>
      <c r="AI79" s="10">
        <f t="shared" si="104"/>
        <v>26</v>
      </c>
      <c r="AJ79" s="12">
        <v>32397</v>
      </c>
      <c r="AK79" s="10">
        <v>4000000</v>
      </c>
      <c r="AL79" s="10">
        <f t="shared" si="108"/>
        <v>136</v>
      </c>
      <c r="AM79" s="12">
        <v>32423</v>
      </c>
      <c r="AN79" s="10">
        <v>2000000</v>
      </c>
      <c r="AO79" s="10">
        <f t="shared" si="109"/>
        <v>18</v>
      </c>
      <c r="AP79" s="12">
        <v>32559</v>
      </c>
      <c r="AQ79" s="10">
        <v>1000000</v>
      </c>
      <c r="AR79" s="10">
        <f t="shared" ref="AR79:AR88" si="111">IF(AV79=0,$CK$2-AS79,AV79-AS79)</f>
        <v>33</v>
      </c>
      <c r="AS79" s="12">
        <v>32577</v>
      </c>
      <c r="AT79" s="10">
        <v>1000000</v>
      </c>
      <c r="AU79" s="10">
        <f>IF(AY79=0,$CK$2-AV79,AY79-AV79)</f>
        <v>60</v>
      </c>
      <c r="AV79" s="12">
        <v>32610</v>
      </c>
      <c r="AW79" s="10">
        <v>2000000</v>
      </c>
      <c r="AX79" s="10">
        <f>IF(BB79=0,$CK$2-AY79,BB79-AY79)</f>
        <v>851</v>
      </c>
      <c r="AY79" s="12">
        <v>32670</v>
      </c>
      <c r="AZ79" s="10">
        <v>13500000</v>
      </c>
      <c r="BA79" s="10">
        <f>IF(BE79=0,$CK$2-BB79,BE79-BB79)</f>
        <v>7</v>
      </c>
      <c r="BB79" s="12">
        <v>33521</v>
      </c>
      <c r="BC79" s="24">
        <v>9000000</v>
      </c>
      <c r="BD79" s="10">
        <f>IF(BH79=0,$CK$2-BE79,BH79-BE79)</f>
        <v>61</v>
      </c>
      <c r="BE79" s="12">
        <v>33528</v>
      </c>
      <c r="BF79" s="10">
        <v>4000000</v>
      </c>
      <c r="BG79" s="10">
        <f>IF(BK79=0,$CK$2-BH79,BK79-BH79)</f>
        <v>11</v>
      </c>
      <c r="BH79" s="12">
        <v>33589</v>
      </c>
      <c r="BI79" s="10">
        <v>4000000</v>
      </c>
      <c r="BJ79" s="10">
        <f>IF(BN79=0,$CK$2-BK79,BN79-BK79)</f>
        <v>35</v>
      </c>
      <c r="BK79" s="12">
        <v>33600</v>
      </c>
      <c r="BL79" s="10">
        <v>4000000</v>
      </c>
      <c r="BM79" s="10">
        <f>IF(BQ79=0,$CK$2-BN79,BQ79-BN79)</f>
        <v>28</v>
      </c>
      <c r="BN79" s="12">
        <v>33635</v>
      </c>
      <c r="BO79" s="10">
        <v>4000000</v>
      </c>
      <c r="BP79" s="10">
        <f>IF(BT79=0,$CK$2-BQ79,BT79-BQ79)</f>
        <v>665</v>
      </c>
      <c r="BQ79" s="12">
        <v>33663</v>
      </c>
      <c r="BR79" s="46"/>
      <c r="BS79" s="10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0"/>
      <c r="CJ79" s="18"/>
      <c r="CK79" s="31">
        <v>34328</v>
      </c>
      <c r="CL79" s="19"/>
      <c r="CM79" s="19"/>
      <c r="CN79" s="19"/>
      <c r="CO79" s="19"/>
      <c r="CP79" s="19"/>
      <c r="CQ79" s="19"/>
      <c r="CR79" s="19"/>
      <c r="CS79" s="19"/>
      <c r="CT79" s="6"/>
      <c r="CU79" s="6"/>
      <c r="CV79" s="6"/>
      <c r="CW79" s="6"/>
      <c r="CX79" s="6"/>
      <c r="CY79" s="6"/>
      <c r="CZ79" s="6"/>
      <c r="DA79" s="6"/>
    </row>
    <row r="80" spans="1:174" ht="18.75">
      <c r="A80" s="20">
        <v>80</v>
      </c>
      <c r="B80" s="15" t="s">
        <v>106</v>
      </c>
      <c r="C80" s="15" t="s">
        <v>265</v>
      </c>
      <c r="D80" s="9">
        <f t="shared" si="80"/>
        <v>29500000</v>
      </c>
      <c r="E80" s="21">
        <f t="shared" si="98"/>
        <v>55086.5</v>
      </c>
      <c r="F80" s="5">
        <f t="shared" si="81"/>
        <v>81</v>
      </c>
      <c r="G80" s="10">
        <v>500000</v>
      </c>
      <c r="H80" s="10">
        <f t="shared" si="79"/>
        <v>39</v>
      </c>
      <c r="I80" s="11">
        <v>31402</v>
      </c>
      <c r="J80" s="10">
        <v>1000000</v>
      </c>
      <c r="K80" s="10">
        <f t="shared" si="82"/>
        <v>29</v>
      </c>
      <c r="L80" s="11">
        <v>31441</v>
      </c>
      <c r="M80" s="10">
        <v>1000000</v>
      </c>
      <c r="N80" s="10">
        <f t="shared" si="83"/>
        <v>31</v>
      </c>
      <c r="O80" s="11">
        <v>31470</v>
      </c>
      <c r="P80" s="10">
        <v>1000000</v>
      </c>
      <c r="Q80" s="10">
        <f t="shared" si="84"/>
        <v>369</v>
      </c>
      <c r="R80" s="11">
        <v>31501</v>
      </c>
      <c r="S80" s="10">
        <v>1500000</v>
      </c>
      <c r="T80" s="10">
        <f t="shared" si="95"/>
        <v>34</v>
      </c>
      <c r="U80" s="11">
        <v>31870</v>
      </c>
      <c r="V80" s="10">
        <v>2000000</v>
      </c>
      <c r="W80" s="10">
        <f t="shared" si="85"/>
        <v>57</v>
      </c>
      <c r="X80" s="11">
        <v>31904</v>
      </c>
      <c r="Y80" s="10">
        <v>1500000</v>
      </c>
      <c r="Z80" s="10">
        <f t="shared" si="86"/>
        <v>63</v>
      </c>
      <c r="AA80" s="11">
        <v>31961</v>
      </c>
      <c r="AB80" s="10">
        <v>1500000</v>
      </c>
      <c r="AC80" s="10">
        <f t="shared" si="102"/>
        <v>347</v>
      </c>
      <c r="AD80" s="11">
        <v>32024</v>
      </c>
      <c r="AE80" s="10">
        <v>1500000</v>
      </c>
      <c r="AF80" s="10">
        <f t="shared" si="103"/>
        <v>109</v>
      </c>
      <c r="AG80" s="12">
        <v>32371</v>
      </c>
      <c r="AH80" s="10">
        <v>500000</v>
      </c>
      <c r="AI80" s="10">
        <f t="shared" si="104"/>
        <v>47</v>
      </c>
      <c r="AJ80" s="12">
        <v>32480</v>
      </c>
      <c r="AK80" s="10">
        <v>500000</v>
      </c>
      <c r="AL80" s="10">
        <f t="shared" si="108"/>
        <v>16</v>
      </c>
      <c r="AM80" s="12">
        <v>32527</v>
      </c>
      <c r="AN80" s="10">
        <v>500000</v>
      </c>
      <c r="AO80" s="10">
        <f t="shared" si="109"/>
        <v>34</v>
      </c>
      <c r="AP80" s="12">
        <v>32543</v>
      </c>
      <c r="AQ80" s="10">
        <v>500000</v>
      </c>
      <c r="AR80" s="10">
        <f t="shared" si="111"/>
        <v>24</v>
      </c>
      <c r="AS80" s="12">
        <v>32577</v>
      </c>
      <c r="AT80" s="10">
        <v>1000000</v>
      </c>
      <c r="AU80" s="10">
        <f>IF(AY80=0,$CK$2-AV80,AY80-AV80)</f>
        <v>38</v>
      </c>
      <c r="AV80" s="12">
        <v>32601</v>
      </c>
      <c r="AW80" s="10">
        <v>1000000</v>
      </c>
      <c r="AX80" s="10">
        <f>IF(BB80=0,$CK$2-AY80,BB80-AY80)</f>
        <v>26</v>
      </c>
      <c r="AY80" s="12">
        <v>32639</v>
      </c>
      <c r="AZ80" s="10">
        <v>1000000</v>
      </c>
      <c r="BA80" s="10">
        <f>IF(BE80=0,$CK$2-BB80,BE80-BB80)</f>
        <v>31</v>
      </c>
      <c r="BB80" s="12">
        <v>32665</v>
      </c>
      <c r="BC80" s="24">
        <v>1000000</v>
      </c>
      <c r="BD80" s="10">
        <f>IF(BH80=0,$CK$2-BE80,BH80-BE80)</f>
        <v>32</v>
      </c>
      <c r="BE80" s="12">
        <v>32696</v>
      </c>
      <c r="BF80" s="24">
        <v>1000000</v>
      </c>
      <c r="BG80" s="10">
        <f>IF(BK80=0,$CK$2-BH80,BK80-BH80)</f>
        <v>63</v>
      </c>
      <c r="BH80" s="12">
        <v>32728</v>
      </c>
      <c r="BI80" s="24">
        <v>5000000</v>
      </c>
      <c r="BJ80" s="10">
        <f>IF(BN80=0,$CK$2-BK80,BN80-BK80)</f>
        <v>32</v>
      </c>
      <c r="BK80" s="12">
        <v>32791</v>
      </c>
      <c r="BL80" s="24">
        <v>2000000</v>
      </c>
      <c r="BM80" s="10">
        <f>IF(BQ80=0,$CK$2-BN80,BQ80-BN80)</f>
        <v>511</v>
      </c>
      <c r="BN80" s="12">
        <v>32823</v>
      </c>
      <c r="BO80" s="10">
        <v>4000000</v>
      </c>
      <c r="BP80" s="10">
        <f>IF(BT80=0,$CK$2-BQ80,BT80-BQ80)</f>
        <v>994</v>
      </c>
      <c r="BQ80" s="33">
        <v>33334</v>
      </c>
      <c r="BR80" s="47"/>
      <c r="BS80" s="10"/>
      <c r="BT80" s="12"/>
      <c r="BU80" s="24"/>
      <c r="BV80" s="10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0"/>
      <c r="CJ80" s="18"/>
      <c r="CK80" s="31">
        <v>34328</v>
      </c>
      <c r="CL80" s="19"/>
      <c r="CM80" s="19"/>
      <c r="CN80" s="19"/>
      <c r="CO80" s="19"/>
      <c r="CP80" s="19"/>
      <c r="CQ80" s="19"/>
      <c r="CR80" s="19"/>
      <c r="CS80" s="19"/>
      <c r="CT80" s="6"/>
      <c r="CU80" s="6"/>
      <c r="CV80" s="6"/>
      <c r="CW80" s="6"/>
      <c r="CX80" s="6"/>
      <c r="CY80" s="6"/>
      <c r="CZ80" s="6"/>
      <c r="DA80" s="6"/>
    </row>
    <row r="81" spans="1:105" ht="18.75">
      <c r="A81" s="20">
        <v>81</v>
      </c>
      <c r="B81" s="15" t="s">
        <v>106</v>
      </c>
      <c r="C81" s="15" t="s">
        <v>266</v>
      </c>
      <c r="D81" s="9">
        <f t="shared" si="80"/>
        <v>21500000</v>
      </c>
      <c r="E81" s="21">
        <f t="shared" si="98"/>
        <v>44979</v>
      </c>
      <c r="F81" s="5">
        <f t="shared" si="81"/>
        <v>94</v>
      </c>
      <c r="G81" s="10">
        <v>500000</v>
      </c>
      <c r="H81" s="10">
        <f t="shared" si="79"/>
        <v>31</v>
      </c>
      <c r="I81" s="11">
        <v>31403</v>
      </c>
      <c r="J81" s="10">
        <v>1000000</v>
      </c>
      <c r="K81" s="10">
        <f t="shared" si="82"/>
        <v>37</v>
      </c>
      <c r="L81" s="11">
        <v>31434</v>
      </c>
      <c r="M81" s="10">
        <v>1000000</v>
      </c>
      <c r="N81" s="10">
        <f t="shared" si="83"/>
        <v>29</v>
      </c>
      <c r="O81" s="11">
        <v>31471</v>
      </c>
      <c r="P81" s="10">
        <v>1000000</v>
      </c>
      <c r="Q81" s="10">
        <f t="shared" si="84"/>
        <v>375</v>
      </c>
      <c r="R81" s="11">
        <v>31500</v>
      </c>
      <c r="S81" s="10">
        <v>1000000</v>
      </c>
      <c r="T81" s="10">
        <f t="shared" si="95"/>
        <v>29</v>
      </c>
      <c r="U81" s="11">
        <v>31875</v>
      </c>
      <c r="V81" s="10">
        <v>2000000</v>
      </c>
      <c r="W81" s="10">
        <f t="shared" si="85"/>
        <v>60</v>
      </c>
      <c r="X81" s="11">
        <v>31904</v>
      </c>
      <c r="Y81" s="10">
        <v>2000000</v>
      </c>
      <c r="Z81" s="10">
        <f t="shared" si="86"/>
        <v>65</v>
      </c>
      <c r="AA81" s="11">
        <v>31964</v>
      </c>
      <c r="AB81" s="10">
        <v>1500000</v>
      </c>
      <c r="AC81" s="10">
        <f t="shared" si="102"/>
        <v>342</v>
      </c>
      <c r="AD81" s="11">
        <v>32029</v>
      </c>
      <c r="AE81" s="10">
        <v>1500000</v>
      </c>
      <c r="AF81" s="10">
        <f t="shared" si="103"/>
        <v>109</v>
      </c>
      <c r="AG81" s="12">
        <v>32371</v>
      </c>
      <c r="AH81" s="10">
        <v>500000</v>
      </c>
      <c r="AI81" s="10">
        <f t="shared" si="104"/>
        <v>47</v>
      </c>
      <c r="AJ81" s="12">
        <v>32480</v>
      </c>
      <c r="AK81" s="10">
        <v>500000</v>
      </c>
      <c r="AL81" s="10">
        <f t="shared" si="108"/>
        <v>16</v>
      </c>
      <c r="AM81" s="12">
        <v>32527</v>
      </c>
      <c r="AN81" s="10">
        <v>500000</v>
      </c>
      <c r="AO81" s="10">
        <f t="shared" si="109"/>
        <v>34</v>
      </c>
      <c r="AP81" s="12">
        <v>32543</v>
      </c>
      <c r="AQ81" s="10">
        <v>500000</v>
      </c>
      <c r="AR81" s="10">
        <f t="shared" si="111"/>
        <v>24</v>
      </c>
      <c r="AS81" s="12">
        <v>32577</v>
      </c>
      <c r="AT81" s="10">
        <v>1000000</v>
      </c>
      <c r="AU81" s="10">
        <f>IF(AY81=0,$CK$2-AV81,AY81-AV81)</f>
        <v>38</v>
      </c>
      <c r="AV81" s="12">
        <v>32601</v>
      </c>
      <c r="AW81" s="10">
        <v>1000000</v>
      </c>
      <c r="AX81" s="10">
        <f>IF(BB81=0,$CK$2-AY81,BB81-AY81)</f>
        <v>26</v>
      </c>
      <c r="AY81" s="12">
        <v>32639</v>
      </c>
      <c r="AZ81" s="10">
        <v>1000000</v>
      </c>
      <c r="BA81" s="10">
        <f>IF(BE81=0,$CK$2-BB81,BE81-BB81)</f>
        <v>31</v>
      </c>
      <c r="BB81" s="12">
        <v>32665</v>
      </c>
      <c r="BC81" s="24">
        <v>1000000</v>
      </c>
      <c r="BD81" s="10">
        <f>IF(BH81=0,$CK$2-BE81,BH81-BE81)</f>
        <v>32</v>
      </c>
      <c r="BE81" s="12">
        <v>32696</v>
      </c>
      <c r="BF81" s="24">
        <v>1000000</v>
      </c>
      <c r="BG81" s="10">
        <f>IF(BK81=0,$CK$2-BH81,BK81-BH81)</f>
        <v>30</v>
      </c>
      <c r="BH81" s="12">
        <v>32728</v>
      </c>
      <c r="BI81" s="24">
        <v>1000000</v>
      </c>
      <c r="BJ81" s="10">
        <f>IF(BN81=0,$CK$2-BK81,BN81-BK81)</f>
        <v>24</v>
      </c>
      <c r="BK81" s="12">
        <v>32758</v>
      </c>
      <c r="BL81" s="24">
        <v>1000000</v>
      </c>
      <c r="BM81" s="10">
        <f>IF(BQ81=0,$CK$2-BN81,BQ81-BN81)</f>
        <v>41</v>
      </c>
      <c r="BN81" s="12">
        <v>32782</v>
      </c>
      <c r="BO81" s="24">
        <v>1000000</v>
      </c>
      <c r="BP81" s="10">
        <f>IF(BT81=0,$CK$2-BQ81,BT81-BQ81)</f>
        <v>1505</v>
      </c>
      <c r="BQ81" s="12">
        <v>32823</v>
      </c>
      <c r="BR81" s="45"/>
      <c r="BS81" s="10"/>
      <c r="BT81" s="33"/>
      <c r="BU81" s="24"/>
      <c r="BV81" s="10"/>
      <c r="BW81" s="12"/>
      <c r="BX81" s="24"/>
      <c r="BY81" s="10"/>
      <c r="BZ81" s="12"/>
      <c r="CA81" s="12"/>
      <c r="CB81" s="12"/>
      <c r="CC81" s="12"/>
      <c r="CD81" s="12"/>
      <c r="CE81" s="12"/>
      <c r="CF81" s="12"/>
      <c r="CG81" s="12"/>
      <c r="CH81" s="12"/>
      <c r="CI81" s="10"/>
      <c r="CJ81" s="18"/>
      <c r="CK81" s="31">
        <v>34328</v>
      </c>
      <c r="CL81" s="19"/>
      <c r="CM81" s="19"/>
      <c r="CN81" s="19"/>
      <c r="CO81" s="19"/>
      <c r="CP81" s="19"/>
      <c r="CQ81" s="19"/>
      <c r="CR81" s="19"/>
      <c r="CS81" s="19"/>
      <c r="CT81" s="6"/>
      <c r="CU81" s="6"/>
      <c r="CV81" s="6"/>
      <c r="CW81" s="6"/>
      <c r="CX81" s="6"/>
      <c r="CY81" s="6"/>
      <c r="CZ81" s="6"/>
      <c r="DA81" s="6"/>
    </row>
    <row r="82" spans="1:105" ht="18.75">
      <c r="A82" s="20">
        <v>82</v>
      </c>
      <c r="B82" s="15" t="s">
        <v>140</v>
      </c>
      <c r="C82" s="15" t="s">
        <v>141</v>
      </c>
      <c r="D82" s="9">
        <f t="shared" si="80"/>
        <v>61200000</v>
      </c>
      <c r="E82" s="21">
        <f t="shared" si="98"/>
        <v>68427.899999999994</v>
      </c>
      <c r="F82" s="5">
        <f t="shared" si="81"/>
        <v>34</v>
      </c>
      <c r="G82" s="10">
        <v>10000000</v>
      </c>
      <c r="H82" s="10">
        <f t="shared" si="79"/>
        <v>191</v>
      </c>
      <c r="I82" s="11">
        <v>32192</v>
      </c>
      <c r="J82" s="10">
        <v>1500000</v>
      </c>
      <c r="K82" s="10">
        <f t="shared" si="82"/>
        <v>150</v>
      </c>
      <c r="L82" s="11">
        <v>32383</v>
      </c>
      <c r="M82" s="10">
        <v>1000000</v>
      </c>
      <c r="N82" s="10">
        <f t="shared" si="83"/>
        <v>38</v>
      </c>
      <c r="O82" s="11">
        <v>32533</v>
      </c>
      <c r="P82" s="10">
        <v>1000000</v>
      </c>
      <c r="Q82" s="10">
        <f t="shared" si="84"/>
        <v>60</v>
      </c>
      <c r="R82" s="11">
        <v>32571</v>
      </c>
      <c r="S82" s="10">
        <v>1000000</v>
      </c>
      <c r="T82" s="10">
        <f t="shared" si="95"/>
        <v>129</v>
      </c>
      <c r="U82" s="11">
        <v>32631</v>
      </c>
      <c r="V82" s="10">
        <v>1500000</v>
      </c>
      <c r="W82" s="10">
        <f t="shared" si="85"/>
        <v>31</v>
      </c>
      <c r="X82" s="11">
        <v>32760</v>
      </c>
      <c r="Y82" s="10">
        <v>4200000</v>
      </c>
      <c r="Z82" s="10">
        <f t="shared" si="86"/>
        <v>581</v>
      </c>
      <c r="AA82" s="11">
        <v>32791</v>
      </c>
      <c r="AB82" s="10">
        <v>5000000</v>
      </c>
      <c r="AC82" s="10">
        <f t="shared" si="102"/>
        <v>144</v>
      </c>
      <c r="AD82" s="12">
        <v>33372</v>
      </c>
      <c r="AE82" s="10">
        <v>6000000</v>
      </c>
      <c r="AF82" s="10">
        <f t="shared" si="103"/>
        <v>25</v>
      </c>
      <c r="AG82" s="12">
        <v>33516</v>
      </c>
      <c r="AH82" s="10">
        <v>4000000</v>
      </c>
      <c r="AI82" s="10">
        <f t="shared" si="104"/>
        <v>56</v>
      </c>
      <c r="AJ82" s="12">
        <v>33541</v>
      </c>
      <c r="AK82" s="10">
        <v>10000000</v>
      </c>
      <c r="AL82" s="10">
        <f t="shared" si="108"/>
        <v>62</v>
      </c>
      <c r="AM82" s="12">
        <v>33597</v>
      </c>
      <c r="AN82" s="10">
        <v>8000000</v>
      </c>
      <c r="AO82" s="10">
        <f t="shared" si="109"/>
        <v>90</v>
      </c>
      <c r="AP82" s="12">
        <v>33659</v>
      </c>
      <c r="AQ82" s="10">
        <v>8000000</v>
      </c>
      <c r="AR82" s="10">
        <f t="shared" si="111"/>
        <v>579</v>
      </c>
      <c r="AS82" s="12">
        <v>33749</v>
      </c>
      <c r="AU82" s="10"/>
      <c r="AV82" s="12"/>
      <c r="AX82" s="12"/>
      <c r="AY82" s="12"/>
      <c r="AZ82" s="24"/>
      <c r="BA82" s="12"/>
      <c r="BB82" s="12"/>
      <c r="BC82" s="24"/>
      <c r="BD82" s="12"/>
      <c r="BE82" s="12"/>
      <c r="BF82" s="24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46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0"/>
      <c r="CJ82" s="18"/>
      <c r="CK82" s="31">
        <v>34328</v>
      </c>
      <c r="CL82" s="19"/>
      <c r="CM82" s="19"/>
      <c r="CN82" s="19"/>
      <c r="CO82" s="19"/>
      <c r="CP82" s="19"/>
      <c r="CQ82" s="19"/>
      <c r="CR82" s="19"/>
      <c r="CS82" s="19"/>
      <c r="CT82" s="6"/>
      <c r="CU82" s="6"/>
      <c r="CV82" s="6"/>
      <c r="CW82" s="6"/>
      <c r="CX82" s="6"/>
      <c r="CY82" s="6"/>
      <c r="CZ82" s="6"/>
      <c r="DA82" s="6"/>
    </row>
    <row r="83" spans="1:105" ht="18.75">
      <c r="A83" s="20">
        <v>83</v>
      </c>
      <c r="B83" s="15" t="s">
        <v>81</v>
      </c>
      <c r="C83" s="15" t="s">
        <v>82</v>
      </c>
      <c r="D83" s="9">
        <f t="shared" si="80"/>
        <v>61000000</v>
      </c>
      <c r="E83" s="21">
        <f t="shared" si="98"/>
        <v>73584.800000000003</v>
      </c>
      <c r="F83" s="5">
        <f t="shared" si="81"/>
        <v>16</v>
      </c>
      <c r="G83" s="10">
        <v>500000</v>
      </c>
      <c r="H83" s="10">
        <f t="shared" si="79"/>
        <v>52</v>
      </c>
      <c r="I83" s="11">
        <v>31402</v>
      </c>
      <c r="J83" s="10">
        <v>1000000</v>
      </c>
      <c r="K83" s="10">
        <f t="shared" si="82"/>
        <v>17</v>
      </c>
      <c r="L83" s="11">
        <v>31454</v>
      </c>
      <c r="M83" s="10">
        <v>1000000</v>
      </c>
      <c r="N83" s="10">
        <f t="shared" si="83"/>
        <v>35</v>
      </c>
      <c r="O83" s="11">
        <v>31471</v>
      </c>
      <c r="P83" s="10">
        <v>1000000</v>
      </c>
      <c r="Q83" s="10">
        <f t="shared" si="84"/>
        <v>360</v>
      </c>
      <c r="R83" s="11">
        <v>31506</v>
      </c>
      <c r="S83" s="10">
        <v>1500000</v>
      </c>
      <c r="T83" s="10">
        <f t="shared" si="95"/>
        <v>38</v>
      </c>
      <c r="U83" s="11">
        <v>31866</v>
      </c>
      <c r="V83" s="10">
        <v>2000000</v>
      </c>
      <c r="W83" s="10">
        <f t="shared" si="85"/>
        <v>62</v>
      </c>
      <c r="X83" s="11">
        <v>31904</v>
      </c>
      <c r="Y83" s="10">
        <v>1500000</v>
      </c>
      <c r="Z83" s="10">
        <f t="shared" si="86"/>
        <v>59</v>
      </c>
      <c r="AA83" s="11">
        <v>31966</v>
      </c>
      <c r="AB83" s="10">
        <v>1500000</v>
      </c>
      <c r="AC83" s="10">
        <f t="shared" si="102"/>
        <v>348</v>
      </c>
      <c r="AD83" s="11">
        <v>32025</v>
      </c>
      <c r="AE83" s="10">
        <v>1500000</v>
      </c>
      <c r="AF83" s="10">
        <f t="shared" si="103"/>
        <v>15</v>
      </c>
      <c r="AG83" s="12">
        <v>32373</v>
      </c>
      <c r="AH83" s="10">
        <v>2500000</v>
      </c>
      <c r="AI83" s="10">
        <f t="shared" si="104"/>
        <v>163</v>
      </c>
      <c r="AJ83" s="12">
        <v>32388</v>
      </c>
      <c r="AK83" s="10">
        <v>500000</v>
      </c>
      <c r="AL83" s="10">
        <f t="shared" si="108"/>
        <v>122</v>
      </c>
      <c r="AM83" s="12">
        <v>32551</v>
      </c>
      <c r="AN83" s="10">
        <v>500000</v>
      </c>
      <c r="AO83" s="10">
        <f t="shared" si="109"/>
        <v>118</v>
      </c>
      <c r="AP83" s="12">
        <v>32673</v>
      </c>
      <c r="AQ83" s="10">
        <v>4800000</v>
      </c>
      <c r="AR83" s="10">
        <f t="shared" si="111"/>
        <v>543</v>
      </c>
      <c r="AS83" s="12">
        <v>32791</v>
      </c>
      <c r="AT83" s="10">
        <v>8500000</v>
      </c>
      <c r="AU83" s="10">
        <f>IF(AY83=0,$CK$2-AV83,AY83-AV83)</f>
        <v>138</v>
      </c>
      <c r="AV83" s="33">
        <v>33334</v>
      </c>
      <c r="AW83" s="10">
        <v>700000</v>
      </c>
      <c r="AX83" s="10">
        <f>IF(BB83=0,$CK$2-AY83,BB83-AY83)</f>
        <v>49</v>
      </c>
      <c r="AY83" s="12">
        <v>33472</v>
      </c>
      <c r="AZ83" s="24">
        <v>10000000</v>
      </c>
      <c r="BA83" s="10">
        <f>IF(BE83=0,$CK$2-BB83,BE83-BB83)</f>
        <v>51</v>
      </c>
      <c r="BB83" s="12">
        <v>33521</v>
      </c>
      <c r="BC83" s="24">
        <v>2000000</v>
      </c>
      <c r="BD83" s="10">
        <f>IF(BH83=0,$CK$2-BE83,BH83-BE83)</f>
        <v>25</v>
      </c>
      <c r="BE83" s="12">
        <v>33572</v>
      </c>
      <c r="BF83" s="24">
        <v>2000000</v>
      </c>
      <c r="BG83" s="10">
        <f>IF(BK83=0,$CK$2-BH83,BK83-BH83)</f>
        <v>36</v>
      </c>
      <c r="BH83" s="12">
        <v>33597</v>
      </c>
      <c r="BI83" s="24">
        <v>2000000</v>
      </c>
      <c r="BJ83" s="10">
        <f>IF(BN83=0,$CK$2-BK83,BN83-BK83)</f>
        <v>60</v>
      </c>
      <c r="BK83" s="12">
        <v>33633</v>
      </c>
      <c r="BL83" s="10">
        <v>8000000</v>
      </c>
      <c r="BM83" s="10">
        <f>IF(BQ83=0,$CK$2-BN83,BQ83-BN83)</f>
        <v>61</v>
      </c>
      <c r="BN83" s="12">
        <v>33693</v>
      </c>
      <c r="BO83" s="10">
        <v>8000000</v>
      </c>
      <c r="BP83" s="10">
        <f>IF(BT83=0,$CK$2-BQ83,BT83-BQ83)</f>
        <v>574</v>
      </c>
      <c r="BQ83" s="12">
        <v>33754</v>
      </c>
      <c r="BR83" s="46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0"/>
      <c r="CJ83" s="18"/>
      <c r="CK83" s="31">
        <v>34328</v>
      </c>
      <c r="CL83" s="19"/>
      <c r="CM83" s="19"/>
      <c r="CN83" s="19"/>
      <c r="CO83" s="19"/>
      <c r="CP83" s="19"/>
      <c r="CQ83" s="19"/>
      <c r="CR83" s="19"/>
      <c r="CS83" s="19"/>
      <c r="CT83" s="6"/>
      <c r="CU83" s="6"/>
      <c r="CV83" s="6"/>
      <c r="CW83" s="6"/>
      <c r="CX83" s="6"/>
      <c r="CY83" s="6"/>
      <c r="CZ83" s="6"/>
      <c r="DA83" s="6"/>
    </row>
    <row r="84" spans="1:105" ht="18.75">
      <c r="A84" s="20">
        <v>86</v>
      </c>
      <c r="B84" s="15" t="s">
        <v>83</v>
      </c>
      <c r="C84" s="15" t="s">
        <v>54</v>
      </c>
      <c r="D84" s="9">
        <f t="shared" si="80"/>
        <v>61000000</v>
      </c>
      <c r="E84" s="21">
        <f t="shared" si="98"/>
        <v>70938.5</v>
      </c>
      <c r="F84" s="5">
        <f t="shared" si="81"/>
        <v>23</v>
      </c>
      <c r="G84" s="10">
        <v>500000</v>
      </c>
      <c r="H84" s="10">
        <f t="shared" si="79"/>
        <v>38</v>
      </c>
      <c r="I84" s="11">
        <v>31402</v>
      </c>
      <c r="J84" s="10">
        <v>1000000</v>
      </c>
      <c r="K84" s="10">
        <f t="shared" si="82"/>
        <v>36</v>
      </c>
      <c r="L84" s="11">
        <v>31440</v>
      </c>
      <c r="M84" s="10">
        <v>1000000</v>
      </c>
      <c r="N84" s="10">
        <f t="shared" si="83"/>
        <v>66</v>
      </c>
      <c r="O84" s="11">
        <v>31476</v>
      </c>
      <c r="P84" s="10">
        <v>1000000</v>
      </c>
      <c r="Q84" s="10">
        <f t="shared" si="84"/>
        <v>301</v>
      </c>
      <c r="R84" s="11">
        <v>31542</v>
      </c>
      <c r="S84" s="10">
        <v>1500000</v>
      </c>
      <c r="T84" s="10">
        <f t="shared" si="95"/>
        <v>53</v>
      </c>
      <c r="U84" s="11">
        <v>31843</v>
      </c>
      <c r="V84" s="10">
        <v>2000000</v>
      </c>
      <c r="W84" s="10">
        <f t="shared" si="85"/>
        <v>42</v>
      </c>
      <c r="X84" s="11">
        <v>31896</v>
      </c>
      <c r="Y84" s="10">
        <v>1500000</v>
      </c>
      <c r="Z84" s="10">
        <f t="shared" si="86"/>
        <v>197</v>
      </c>
      <c r="AA84" s="11">
        <v>31938</v>
      </c>
      <c r="AB84" s="10">
        <v>1500000</v>
      </c>
      <c r="AC84" s="10">
        <f t="shared" si="102"/>
        <v>243</v>
      </c>
      <c r="AD84" s="11">
        <v>32135</v>
      </c>
      <c r="AE84" s="10">
        <v>1500000</v>
      </c>
      <c r="AF84" s="10">
        <f t="shared" si="103"/>
        <v>111</v>
      </c>
      <c r="AG84" s="12">
        <v>32378</v>
      </c>
      <c r="AH84" s="10">
        <v>500000</v>
      </c>
      <c r="AI84" s="10">
        <f t="shared" si="104"/>
        <v>37</v>
      </c>
      <c r="AJ84" s="12">
        <v>32489</v>
      </c>
      <c r="AK84" s="10">
        <v>500000</v>
      </c>
      <c r="AL84" s="10">
        <f t="shared" si="108"/>
        <v>70</v>
      </c>
      <c r="AM84" s="12">
        <v>32526</v>
      </c>
      <c r="AN84" s="10">
        <v>1000000</v>
      </c>
      <c r="AO84" s="10">
        <f t="shared" si="109"/>
        <v>195</v>
      </c>
      <c r="AP84" s="12">
        <v>32596</v>
      </c>
      <c r="AQ84" s="10">
        <v>3000000</v>
      </c>
      <c r="AR84" s="10">
        <f t="shared" si="111"/>
        <v>515</v>
      </c>
      <c r="AS84" s="12">
        <v>32791</v>
      </c>
      <c r="AT84" s="10">
        <v>3500000</v>
      </c>
      <c r="AU84" s="10">
        <f>IF(AY84=0,$CK$2-AV84,AY84-AV84)</f>
        <v>28</v>
      </c>
      <c r="AV84" s="12">
        <v>33306</v>
      </c>
      <c r="AW84" s="10">
        <v>6000000</v>
      </c>
      <c r="AX84" s="10">
        <f>IF(BB84=0,$CK$2-AY84,BB84-AY84)</f>
        <v>187</v>
      </c>
      <c r="AY84" s="33">
        <v>33334</v>
      </c>
      <c r="AZ84" s="24">
        <v>10000000</v>
      </c>
      <c r="BA84" s="10">
        <f>IF(BE84=0,$CK$2-BB84,BE84-BB84)</f>
        <v>29</v>
      </c>
      <c r="BB84" s="12">
        <v>33521</v>
      </c>
      <c r="BC84" s="10">
        <v>9000000</v>
      </c>
      <c r="BD84" s="10">
        <f>IF(BH84=0,$CK$2-BE84,BH84-BE84)</f>
        <v>113</v>
      </c>
      <c r="BE84" s="12">
        <v>33550</v>
      </c>
      <c r="BF84" s="24">
        <v>3000000</v>
      </c>
      <c r="BG84" s="10">
        <f>IF(BK84=0,$CK$2-BH84,BK84-BH84)</f>
        <v>31</v>
      </c>
      <c r="BH84" s="12">
        <v>33663</v>
      </c>
      <c r="BI84" s="24">
        <v>3000000</v>
      </c>
      <c r="BJ84" s="10">
        <f>IF(BN84=0,$CK$2-BK84,BN84-BK84)</f>
        <v>30</v>
      </c>
      <c r="BK84" s="12">
        <v>33694</v>
      </c>
      <c r="BL84" s="24">
        <v>5000000</v>
      </c>
      <c r="BM84" s="10">
        <f>IF(BQ84=0,$CK$2-BN84,BQ84-BN84)</f>
        <v>31</v>
      </c>
      <c r="BN84" s="12">
        <v>33724</v>
      </c>
      <c r="BO84" s="24">
        <v>5000000</v>
      </c>
      <c r="BP84" s="10">
        <f>IF(BT84=0,$CK$2-BQ84,BT84-BQ84)</f>
        <v>573</v>
      </c>
      <c r="BQ84" s="12">
        <v>33755</v>
      </c>
      <c r="BR84" s="46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0"/>
      <c r="CJ84" s="18"/>
      <c r="CK84" s="31">
        <v>34328</v>
      </c>
      <c r="CL84" s="19"/>
      <c r="CM84" s="19"/>
      <c r="CN84" s="19"/>
      <c r="CO84" s="19"/>
      <c r="CP84" s="19"/>
      <c r="CQ84" s="19"/>
      <c r="CR84" s="19"/>
      <c r="CS84" s="19"/>
      <c r="CT84" s="6"/>
      <c r="CU84" s="6"/>
      <c r="CV84" s="6"/>
      <c r="CW84" s="6"/>
      <c r="CX84" s="6"/>
      <c r="CY84" s="6"/>
      <c r="CZ84" s="6"/>
      <c r="DA84" s="6"/>
    </row>
    <row r="85" spans="1:105" ht="18.75">
      <c r="A85" s="20">
        <v>84</v>
      </c>
      <c r="B85" s="15" t="s">
        <v>87</v>
      </c>
      <c r="C85" s="15" t="s">
        <v>88</v>
      </c>
      <c r="D85" s="9">
        <f t="shared" si="80"/>
        <v>61000000</v>
      </c>
      <c r="E85" s="21">
        <f t="shared" si="98"/>
        <v>70000.399999999994</v>
      </c>
      <c r="F85" s="5">
        <f t="shared" si="81"/>
        <v>27</v>
      </c>
      <c r="G85" s="10">
        <v>500000</v>
      </c>
      <c r="H85" s="10">
        <f t="shared" si="79"/>
        <v>51</v>
      </c>
      <c r="I85" s="11">
        <v>31403</v>
      </c>
      <c r="J85" s="10">
        <v>1000000</v>
      </c>
      <c r="K85" s="10">
        <f t="shared" si="82"/>
        <v>19</v>
      </c>
      <c r="L85" s="11">
        <v>31454</v>
      </c>
      <c r="M85" s="10">
        <v>1000000</v>
      </c>
      <c r="N85" s="10">
        <f t="shared" si="83"/>
        <v>26</v>
      </c>
      <c r="O85" s="11">
        <v>31473</v>
      </c>
      <c r="P85" s="10">
        <v>1500000</v>
      </c>
      <c r="Q85" s="10">
        <f t="shared" si="84"/>
        <v>7</v>
      </c>
      <c r="R85" s="11">
        <v>31499</v>
      </c>
      <c r="S85" s="10">
        <v>1000000</v>
      </c>
      <c r="T85" s="10">
        <f t="shared" si="95"/>
        <v>391</v>
      </c>
      <c r="U85" s="11">
        <v>31506</v>
      </c>
      <c r="V85" s="10">
        <v>2000000</v>
      </c>
      <c r="W85" s="10">
        <f t="shared" si="85"/>
        <v>154</v>
      </c>
      <c r="X85" s="11">
        <v>31897</v>
      </c>
      <c r="Y85" s="10">
        <v>2000000</v>
      </c>
      <c r="Z85" s="10">
        <f t="shared" si="86"/>
        <v>321</v>
      </c>
      <c r="AA85" s="11">
        <v>32051</v>
      </c>
      <c r="AB85" s="10">
        <v>1000000</v>
      </c>
      <c r="AC85" s="10">
        <f t="shared" si="102"/>
        <v>1</v>
      </c>
      <c r="AD85" s="11">
        <v>32372</v>
      </c>
      <c r="AE85" s="10">
        <v>1500000</v>
      </c>
      <c r="AF85" s="10">
        <f t="shared" si="103"/>
        <v>109</v>
      </c>
      <c r="AG85" s="12">
        <v>32373</v>
      </c>
      <c r="AH85" s="10">
        <v>500000</v>
      </c>
      <c r="AI85" s="10">
        <f t="shared" si="104"/>
        <v>309</v>
      </c>
      <c r="AJ85" s="12">
        <v>32482</v>
      </c>
      <c r="AK85" s="10">
        <v>3000000</v>
      </c>
      <c r="AL85" s="10">
        <f t="shared" si="108"/>
        <v>543</v>
      </c>
      <c r="AM85" s="12">
        <v>32791</v>
      </c>
      <c r="AN85" s="10">
        <v>10000000</v>
      </c>
      <c r="AO85" s="10">
        <f t="shared" si="109"/>
        <v>224</v>
      </c>
      <c r="AP85" s="33">
        <v>33334</v>
      </c>
      <c r="AQ85" s="10">
        <v>20000000</v>
      </c>
      <c r="AR85" s="10">
        <f t="shared" si="111"/>
        <v>7</v>
      </c>
      <c r="AS85" s="12">
        <v>33558</v>
      </c>
      <c r="AT85" s="10">
        <v>2500000</v>
      </c>
      <c r="AU85" s="10">
        <f>IF(AY85=0,$CK$2-AV85,AY85-AV85)</f>
        <v>20</v>
      </c>
      <c r="AV85" s="12">
        <v>33565</v>
      </c>
      <c r="AW85" s="10">
        <v>850000</v>
      </c>
      <c r="AX85" s="10">
        <f>IF(BB85=0,$CK$2-AY85,BB85-AY85)</f>
        <v>14</v>
      </c>
      <c r="AY85" s="12">
        <v>33585</v>
      </c>
      <c r="AZ85" s="10">
        <v>650000</v>
      </c>
      <c r="BA85" s="10">
        <f>IF(BE85=0,$CK$2-BB85,BE85-BB85)</f>
        <v>69</v>
      </c>
      <c r="BB85" s="12">
        <v>33599</v>
      </c>
      <c r="BC85" s="10">
        <v>4000000</v>
      </c>
      <c r="BD85" s="10">
        <f>IF(BH85=0,$CK$2-BE85,BH85-BE85)</f>
        <v>31</v>
      </c>
      <c r="BE85" s="12">
        <v>33668</v>
      </c>
      <c r="BF85" s="10">
        <v>4000000</v>
      </c>
      <c r="BG85" s="10">
        <f>IF(BK85=0,$CK$2-BH85,BK85-BH85)</f>
        <v>30</v>
      </c>
      <c r="BH85" s="12">
        <v>33699</v>
      </c>
      <c r="BI85" s="10">
        <v>4000000</v>
      </c>
      <c r="BJ85" s="10">
        <f>IF(BN85=0,$CK$2-BK85,BN85-BK85)</f>
        <v>599</v>
      </c>
      <c r="BK85" s="12">
        <v>33729</v>
      </c>
      <c r="BL85" s="12"/>
      <c r="BM85" s="12"/>
      <c r="BN85" s="12"/>
      <c r="BO85" s="12"/>
      <c r="BP85" s="12"/>
      <c r="BQ85" s="12"/>
      <c r="BR85" s="46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0"/>
      <c r="CJ85" s="18"/>
      <c r="CK85" s="31">
        <v>34328</v>
      </c>
      <c r="CL85" s="19"/>
      <c r="CM85" s="19"/>
      <c r="CN85" s="19"/>
      <c r="CO85" s="19"/>
      <c r="CP85" s="19"/>
      <c r="CQ85" s="19"/>
      <c r="CR85" s="19"/>
      <c r="CS85" s="19"/>
      <c r="CT85" s="6"/>
      <c r="CU85" s="6"/>
      <c r="CV85" s="6"/>
      <c r="CW85" s="6"/>
      <c r="CX85" s="6"/>
      <c r="CY85" s="6"/>
      <c r="CZ85" s="6"/>
      <c r="DA85" s="6"/>
    </row>
    <row r="86" spans="1:105" ht="18.75">
      <c r="A86" s="20">
        <v>24</v>
      </c>
      <c r="B86" s="15" t="s">
        <v>263</v>
      </c>
      <c r="C86" s="15" t="s">
        <v>262</v>
      </c>
      <c r="D86" s="9">
        <f t="shared" si="80"/>
        <v>61000000</v>
      </c>
      <c r="E86" s="21">
        <f t="shared" si="98"/>
        <v>62692</v>
      </c>
      <c r="F86" s="5">
        <f t="shared" si="81"/>
        <v>60</v>
      </c>
      <c r="G86" s="10">
        <v>7000000</v>
      </c>
      <c r="H86" s="10">
        <f t="shared" si="79"/>
        <v>65</v>
      </c>
      <c r="I86" s="11">
        <v>31902</v>
      </c>
      <c r="J86" s="10">
        <v>1000000</v>
      </c>
      <c r="K86" s="10">
        <f t="shared" si="82"/>
        <v>14</v>
      </c>
      <c r="L86" s="11">
        <v>31967</v>
      </c>
      <c r="M86" s="10">
        <v>500000</v>
      </c>
      <c r="N86" s="10">
        <f t="shared" si="83"/>
        <v>143</v>
      </c>
      <c r="O86" s="11">
        <v>31981</v>
      </c>
      <c r="P86" s="10">
        <v>1500000</v>
      </c>
      <c r="Q86" s="10">
        <f t="shared" si="84"/>
        <v>247</v>
      </c>
      <c r="R86" s="11">
        <v>32124</v>
      </c>
      <c r="S86" s="10">
        <v>1500000</v>
      </c>
      <c r="T86" s="10">
        <f t="shared" si="95"/>
        <v>173</v>
      </c>
      <c r="U86" s="11">
        <v>32371</v>
      </c>
      <c r="V86" s="10">
        <v>500000</v>
      </c>
      <c r="W86" s="10">
        <f t="shared" si="85"/>
        <v>823</v>
      </c>
      <c r="X86" s="11">
        <v>32544</v>
      </c>
      <c r="Y86" s="10">
        <v>3000000</v>
      </c>
      <c r="Z86" s="10">
        <f t="shared" si="86"/>
        <v>205</v>
      </c>
      <c r="AA86" s="33">
        <v>33367</v>
      </c>
      <c r="AB86" s="10">
        <v>15000000</v>
      </c>
      <c r="AC86" s="10">
        <f t="shared" si="102"/>
        <v>5</v>
      </c>
      <c r="AD86" s="33">
        <v>33572</v>
      </c>
      <c r="AE86" s="10">
        <v>5000000</v>
      </c>
      <c r="AF86" s="10">
        <f t="shared" si="103"/>
        <v>12</v>
      </c>
      <c r="AG86" s="33">
        <v>33577</v>
      </c>
      <c r="AH86" s="10">
        <v>5000000</v>
      </c>
      <c r="AI86" s="10">
        <f t="shared" si="104"/>
        <v>60</v>
      </c>
      <c r="AJ86" s="33">
        <v>33589</v>
      </c>
      <c r="AK86" s="34">
        <v>300000</v>
      </c>
      <c r="AL86" s="34">
        <f t="shared" si="108"/>
        <v>19</v>
      </c>
      <c r="AM86" s="58">
        <v>33649</v>
      </c>
      <c r="AN86" s="34">
        <v>5500000</v>
      </c>
      <c r="AO86" s="34">
        <f t="shared" si="109"/>
        <v>10</v>
      </c>
      <c r="AP86" s="58">
        <v>33668</v>
      </c>
      <c r="AQ86" s="34">
        <v>500000</v>
      </c>
      <c r="AR86" s="34">
        <f t="shared" si="111"/>
        <v>6</v>
      </c>
      <c r="AS86" s="58">
        <v>33678</v>
      </c>
      <c r="AT86" s="34">
        <v>1200000</v>
      </c>
      <c r="AU86" s="34">
        <f t="shared" ref="AU86" si="112">IF(AY86=0,$CK$2-AV86,AY86-AV86)</f>
        <v>12</v>
      </c>
      <c r="AV86" s="58">
        <v>33684</v>
      </c>
      <c r="AW86" s="34">
        <v>2000000</v>
      </c>
      <c r="AX86" s="34">
        <f t="shared" ref="AX86" si="113">IF(BB86=0,$CK$2-AY86,BB86-AY86)</f>
        <v>3</v>
      </c>
      <c r="AY86" s="58">
        <v>33696</v>
      </c>
      <c r="AZ86" s="34">
        <v>5500000</v>
      </c>
      <c r="BA86" s="34">
        <f t="shared" ref="BA86" si="114">IF(BE86=0,$CK$2-BB86,BE86-BB86)</f>
        <v>10</v>
      </c>
      <c r="BB86" s="58">
        <v>33699</v>
      </c>
      <c r="BC86" s="34">
        <v>6000000</v>
      </c>
      <c r="BD86" s="34">
        <f t="shared" ref="BD86" si="115">IF(BH86=0,$CK$2-BE86,BH86-BE86)</f>
        <v>619</v>
      </c>
      <c r="BE86" s="58">
        <v>33709</v>
      </c>
      <c r="BF86" s="59"/>
      <c r="BG86" s="44"/>
      <c r="BH86" s="44"/>
      <c r="BI86" s="44"/>
      <c r="BJ86" s="12"/>
      <c r="BK86" s="12"/>
      <c r="BL86" s="12"/>
      <c r="BM86" s="12"/>
      <c r="BN86" s="12"/>
      <c r="BO86" s="12"/>
      <c r="BP86" s="12"/>
      <c r="BQ86" s="12"/>
      <c r="BR86" s="46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0"/>
      <c r="CJ86" s="18"/>
      <c r="CK86" s="31">
        <v>34328</v>
      </c>
      <c r="CL86" s="19"/>
      <c r="CM86" s="19"/>
      <c r="CN86" s="19"/>
      <c r="CO86" s="19"/>
      <c r="CP86" s="19"/>
      <c r="CQ86" s="19"/>
      <c r="CR86" s="19"/>
      <c r="CS86" s="19"/>
      <c r="CT86" s="6"/>
      <c r="CU86" s="6"/>
      <c r="CV86" s="6"/>
      <c r="CW86" s="6"/>
      <c r="CX86" s="6"/>
      <c r="CY86" s="6"/>
      <c r="CZ86" s="6"/>
      <c r="DA86" s="6"/>
    </row>
    <row r="87" spans="1:105" ht="18.75">
      <c r="A87" s="20">
        <v>87</v>
      </c>
      <c r="B87" s="15" t="s">
        <v>137</v>
      </c>
      <c r="C87" s="15" t="s">
        <v>138</v>
      </c>
      <c r="D87" s="9">
        <f t="shared" si="80"/>
        <v>61000000</v>
      </c>
      <c r="E87" s="21">
        <f t="shared" si="98"/>
        <v>77275</v>
      </c>
      <c r="F87" s="5">
        <f t="shared" si="81"/>
        <v>4</v>
      </c>
      <c r="G87" s="10">
        <v>10000000</v>
      </c>
      <c r="H87" s="10">
        <f t="shared" si="79"/>
        <v>178</v>
      </c>
      <c r="I87" s="11">
        <v>32194</v>
      </c>
      <c r="J87" s="10">
        <v>1500000</v>
      </c>
      <c r="K87" s="10">
        <f t="shared" si="82"/>
        <v>25</v>
      </c>
      <c r="L87" s="11">
        <v>32372</v>
      </c>
      <c r="M87" s="10">
        <v>2000000</v>
      </c>
      <c r="N87" s="10">
        <f t="shared" si="83"/>
        <v>81</v>
      </c>
      <c r="O87" s="11">
        <v>32397</v>
      </c>
      <c r="P87" s="10">
        <v>2500000</v>
      </c>
      <c r="Q87" s="10">
        <f t="shared" si="84"/>
        <v>47</v>
      </c>
      <c r="R87" s="11">
        <v>32478</v>
      </c>
      <c r="S87" s="10">
        <v>2000000</v>
      </c>
      <c r="T87" s="10">
        <f t="shared" si="95"/>
        <v>266</v>
      </c>
      <c r="U87" s="11">
        <v>32525</v>
      </c>
      <c r="V87" s="10">
        <v>8000000</v>
      </c>
      <c r="W87" s="10">
        <f t="shared" si="85"/>
        <v>483</v>
      </c>
      <c r="X87" s="11">
        <v>32791</v>
      </c>
      <c r="Y87" s="10">
        <v>2000000</v>
      </c>
      <c r="Z87" s="10">
        <f t="shared" si="86"/>
        <v>32</v>
      </c>
      <c r="AA87" s="11">
        <v>33274</v>
      </c>
      <c r="AB87" s="10">
        <v>2000000</v>
      </c>
      <c r="AC87" s="10">
        <f t="shared" si="102"/>
        <v>57</v>
      </c>
      <c r="AD87" s="11">
        <v>33306</v>
      </c>
      <c r="AE87" s="10">
        <v>3000000</v>
      </c>
      <c r="AF87" s="10">
        <f t="shared" si="103"/>
        <v>46</v>
      </c>
      <c r="AG87" s="12">
        <v>33363</v>
      </c>
      <c r="AH87" s="10">
        <v>2000000</v>
      </c>
      <c r="AI87" s="10">
        <f t="shared" si="104"/>
        <v>112</v>
      </c>
      <c r="AJ87" s="12">
        <v>33409</v>
      </c>
      <c r="AK87" s="10">
        <v>10000000</v>
      </c>
      <c r="AL87" s="10">
        <f t="shared" si="108"/>
        <v>46</v>
      </c>
      <c r="AM87" s="12">
        <v>33521</v>
      </c>
      <c r="AN87" s="10">
        <v>10000000</v>
      </c>
      <c r="AO87" s="10">
        <f t="shared" si="109"/>
        <v>72</v>
      </c>
      <c r="AP87" s="12">
        <v>33567</v>
      </c>
      <c r="AQ87" s="10">
        <v>3000000</v>
      </c>
      <c r="AR87" s="10">
        <f t="shared" si="111"/>
        <v>29</v>
      </c>
      <c r="AS87" s="12">
        <v>33639</v>
      </c>
      <c r="AT87" s="10">
        <v>3000000</v>
      </c>
      <c r="AU87" s="10">
        <f>IF(AY87=0,$CK$2-AV87,AY87-AV87)</f>
        <v>660</v>
      </c>
      <c r="AV87" s="12">
        <v>33668</v>
      </c>
      <c r="AX87" s="12"/>
      <c r="AY87" s="12"/>
      <c r="AZ87" s="24"/>
      <c r="BA87" s="12"/>
      <c r="BB87" s="12"/>
      <c r="BC87" s="24"/>
      <c r="BD87" s="12"/>
      <c r="BE87" s="12"/>
      <c r="BF87" s="24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46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0"/>
      <c r="CJ87" s="18"/>
      <c r="CK87" s="31">
        <v>34328</v>
      </c>
      <c r="CL87" s="19"/>
      <c r="CM87" s="19"/>
      <c r="CN87" s="19"/>
      <c r="CO87" s="19"/>
      <c r="CP87" s="19"/>
      <c r="CQ87" s="19"/>
      <c r="CR87" s="19"/>
      <c r="CS87" s="19"/>
      <c r="CT87" s="6"/>
      <c r="CU87" s="6"/>
      <c r="CV87" s="6"/>
      <c r="CW87" s="6"/>
      <c r="CX87" s="6"/>
      <c r="CY87" s="6"/>
      <c r="CZ87" s="6"/>
      <c r="DA87" s="6"/>
    </row>
    <row r="88" spans="1:105" ht="18.75">
      <c r="A88" s="20">
        <v>88</v>
      </c>
      <c r="B88" s="15" t="s">
        <v>89</v>
      </c>
      <c r="C88" s="15" t="s">
        <v>90</v>
      </c>
      <c r="D88" s="9">
        <f t="shared" si="80"/>
        <v>61000000</v>
      </c>
      <c r="E88" s="21">
        <f t="shared" si="98"/>
        <v>74609.899999999994</v>
      </c>
      <c r="F88" s="5">
        <f t="shared" si="81"/>
        <v>13</v>
      </c>
      <c r="G88" s="10">
        <v>500000</v>
      </c>
      <c r="H88" s="10">
        <f t="shared" si="79"/>
        <v>38</v>
      </c>
      <c r="I88" s="11">
        <v>31403</v>
      </c>
      <c r="J88" s="10">
        <v>1000000</v>
      </c>
      <c r="K88" s="10">
        <f t="shared" si="82"/>
        <v>36</v>
      </c>
      <c r="L88" s="11">
        <v>31441</v>
      </c>
      <c r="M88" s="10">
        <v>1000000</v>
      </c>
      <c r="N88" s="10">
        <f t="shared" si="83"/>
        <v>68</v>
      </c>
      <c r="O88" s="11">
        <v>31477</v>
      </c>
      <c r="P88" s="10">
        <v>1000000</v>
      </c>
      <c r="Q88" s="10">
        <f t="shared" si="84"/>
        <v>304</v>
      </c>
      <c r="R88" s="11">
        <v>31545</v>
      </c>
      <c r="S88" s="10">
        <v>1500000</v>
      </c>
      <c r="T88" s="10">
        <f t="shared" si="95"/>
        <v>43</v>
      </c>
      <c r="U88" s="11">
        <v>31849</v>
      </c>
      <c r="V88" s="10">
        <v>2000000</v>
      </c>
      <c r="W88" s="10">
        <f t="shared" si="85"/>
        <v>72</v>
      </c>
      <c r="X88" s="11">
        <v>31892</v>
      </c>
      <c r="Y88" s="10">
        <v>1500000</v>
      </c>
      <c r="Z88" s="10">
        <f t="shared" si="86"/>
        <v>168</v>
      </c>
      <c r="AA88" s="11">
        <v>31964</v>
      </c>
      <c r="AB88" s="10">
        <v>1500000</v>
      </c>
      <c r="AC88" s="10">
        <f t="shared" si="102"/>
        <v>144</v>
      </c>
      <c r="AD88" s="11">
        <v>32132</v>
      </c>
      <c r="AE88" s="10">
        <v>1000000</v>
      </c>
      <c r="AF88" s="10">
        <f t="shared" si="103"/>
        <v>95</v>
      </c>
      <c r="AG88" s="12">
        <v>32276</v>
      </c>
      <c r="AH88" s="10">
        <v>500000</v>
      </c>
      <c r="AI88" s="10">
        <f t="shared" si="104"/>
        <v>8</v>
      </c>
      <c r="AJ88" s="12">
        <v>32371</v>
      </c>
      <c r="AK88" s="10">
        <v>2000000</v>
      </c>
      <c r="AL88" s="10">
        <f t="shared" si="108"/>
        <v>253</v>
      </c>
      <c r="AM88" s="12">
        <v>32379</v>
      </c>
      <c r="AN88" s="10">
        <v>1000000</v>
      </c>
      <c r="AO88" s="10">
        <f t="shared" si="109"/>
        <v>71</v>
      </c>
      <c r="AP88" s="12">
        <v>32632</v>
      </c>
      <c r="AQ88" s="10">
        <v>1000000</v>
      </c>
      <c r="AR88" s="10">
        <f t="shared" si="111"/>
        <v>88</v>
      </c>
      <c r="AS88" s="12">
        <v>32703</v>
      </c>
      <c r="AT88" s="10">
        <v>3000000</v>
      </c>
      <c r="AU88" s="10">
        <f>IF(AY88=0,$CK$2-AV88,AY88-AV88)</f>
        <v>391</v>
      </c>
      <c r="AV88" s="12">
        <v>32791</v>
      </c>
      <c r="AW88" s="10">
        <v>2500000</v>
      </c>
      <c r="AX88" s="10">
        <f>IF(BB88=0,$CK$2-AY88,BB88-AY88)</f>
        <v>152</v>
      </c>
      <c r="AY88" s="12">
        <v>33182</v>
      </c>
      <c r="AZ88" s="10">
        <v>5400000</v>
      </c>
      <c r="BA88" s="10">
        <f>IF(BE88=0,$CK$2-BB88,BE88-BB88)</f>
        <v>187</v>
      </c>
      <c r="BB88" s="33">
        <v>33334</v>
      </c>
      <c r="BC88" s="24">
        <v>10000000</v>
      </c>
      <c r="BD88" s="10">
        <f>IF(BH88=0,$CK$2-BE88,BH88-BE88)</f>
        <v>51</v>
      </c>
      <c r="BE88" s="12">
        <v>33521</v>
      </c>
      <c r="BF88" s="24">
        <v>2800000</v>
      </c>
      <c r="BG88" s="10">
        <f>IF(BK88=0,$CK$2-BH88,BK88-BH88)</f>
        <v>15</v>
      </c>
      <c r="BH88" s="12">
        <v>33572</v>
      </c>
      <c r="BI88" s="10">
        <v>16000000</v>
      </c>
      <c r="BJ88" s="10">
        <f>IF(BN88=0,$CK$2-BK88,BN88-BK88)</f>
        <v>10</v>
      </c>
      <c r="BK88" s="12">
        <v>33587</v>
      </c>
      <c r="BL88" s="10">
        <v>2900000</v>
      </c>
      <c r="BM88" s="10">
        <f>IF(BQ88=0,$CK$2-BN88,BQ88-BN88)</f>
        <v>62</v>
      </c>
      <c r="BN88" s="12">
        <v>33597</v>
      </c>
      <c r="BO88" s="10">
        <v>2900000</v>
      </c>
      <c r="BP88" s="10">
        <f>IF(BT88=0,$CK$2-BQ88,BT88-BQ88)</f>
        <v>669</v>
      </c>
      <c r="BQ88" s="12">
        <v>33659</v>
      </c>
      <c r="BR88" s="46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0"/>
      <c r="CJ88" s="18"/>
      <c r="CK88" s="31">
        <v>34328</v>
      </c>
      <c r="CL88" s="19"/>
      <c r="CM88" s="19"/>
      <c r="CN88" s="19"/>
      <c r="CO88" s="19"/>
      <c r="CP88" s="19"/>
      <c r="CQ88" s="19"/>
      <c r="CR88" s="19"/>
      <c r="CS88" s="19"/>
      <c r="CT88" s="6"/>
      <c r="CU88" s="6"/>
      <c r="CV88" s="6"/>
      <c r="CW88" s="6"/>
      <c r="CX88" s="6"/>
      <c r="CY88" s="6"/>
      <c r="CZ88" s="6"/>
      <c r="DA88" s="6"/>
    </row>
    <row r="89" spans="1:105" ht="18.75">
      <c r="A89" s="20">
        <v>10</v>
      </c>
      <c r="B89" s="15" t="s">
        <v>260</v>
      </c>
      <c r="C89" s="15" t="s">
        <v>261</v>
      </c>
      <c r="D89" s="9">
        <f t="shared" si="80"/>
        <v>61000000</v>
      </c>
      <c r="E89" s="21">
        <f t="shared" si="98"/>
        <v>46170</v>
      </c>
      <c r="F89" s="5">
        <f t="shared" si="81"/>
        <v>92</v>
      </c>
      <c r="G89" s="10">
        <v>10000000</v>
      </c>
      <c r="H89" s="10">
        <f t="shared" si="79"/>
        <v>51</v>
      </c>
      <c r="I89" s="11">
        <v>33305</v>
      </c>
      <c r="J89" s="10">
        <v>10000000</v>
      </c>
      <c r="K89" s="10">
        <f t="shared" si="82"/>
        <v>312</v>
      </c>
      <c r="L89" s="11">
        <v>33356</v>
      </c>
      <c r="M89" s="10">
        <v>25000000</v>
      </c>
      <c r="N89" s="10">
        <f t="shared" si="83"/>
        <v>24</v>
      </c>
      <c r="O89" s="11">
        <v>33668</v>
      </c>
      <c r="P89" s="53">
        <v>8000000</v>
      </c>
      <c r="Q89" s="53">
        <f t="shared" si="84"/>
        <v>57</v>
      </c>
      <c r="R89" s="61">
        <v>33692</v>
      </c>
      <c r="S89" s="53">
        <v>8000000</v>
      </c>
      <c r="T89" s="53">
        <f t="shared" si="95"/>
        <v>579</v>
      </c>
      <c r="U89" s="61">
        <v>33749</v>
      </c>
      <c r="X89" s="11"/>
      <c r="AA89" s="33"/>
      <c r="AD89" s="12"/>
      <c r="AF89" s="10"/>
      <c r="AG89" s="12"/>
      <c r="AI89" s="10"/>
      <c r="AJ89" s="12"/>
      <c r="AL89" s="10"/>
      <c r="AM89" s="12"/>
      <c r="AO89" s="10"/>
      <c r="AP89" s="12"/>
      <c r="AR89" s="10"/>
      <c r="AS89" s="12"/>
      <c r="AU89" s="10"/>
      <c r="AV89" s="12"/>
      <c r="AX89" s="10"/>
      <c r="AY89" s="12"/>
      <c r="AZ89" s="24"/>
      <c r="BA89" s="12"/>
      <c r="BB89" s="12"/>
      <c r="BC89" s="24"/>
      <c r="BD89" s="12"/>
      <c r="BE89" s="12"/>
      <c r="BF89" s="24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46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0"/>
      <c r="CJ89" s="18"/>
      <c r="CK89" s="31">
        <v>34328</v>
      </c>
      <c r="CL89" s="19"/>
      <c r="CM89" s="19"/>
      <c r="CN89" s="19"/>
      <c r="CO89" s="19"/>
      <c r="CP89" s="19"/>
      <c r="CQ89" s="19"/>
      <c r="CR89" s="19"/>
      <c r="CS89" s="19"/>
      <c r="CT89" s="6"/>
      <c r="CU89" s="6"/>
      <c r="CV89" s="6"/>
      <c r="CW89" s="6"/>
      <c r="CX89" s="6"/>
      <c r="CY89" s="6"/>
      <c r="CZ89" s="6"/>
      <c r="DA89" s="6"/>
    </row>
    <row r="90" spans="1:105" ht="18.75">
      <c r="A90" s="20">
        <v>97</v>
      </c>
      <c r="B90" s="15" t="s">
        <v>249</v>
      </c>
      <c r="C90" s="15" t="s">
        <v>250</v>
      </c>
      <c r="D90" s="9">
        <f t="shared" si="80"/>
        <v>61000000</v>
      </c>
      <c r="E90" s="21">
        <f t="shared" si="98"/>
        <v>69381</v>
      </c>
      <c r="F90" s="5">
        <f t="shared" si="81"/>
        <v>28</v>
      </c>
      <c r="G90" s="10">
        <v>6000000</v>
      </c>
      <c r="H90" s="10">
        <f t="shared" si="79"/>
        <v>15</v>
      </c>
      <c r="I90" s="11">
        <v>32068</v>
      </c>
      <c r="J90" s="10">
        <v>4000000</v>
      </c>
      <c r="K90" s="10">
        <f t="shared" si="82"/>
        <v>288</v>
      </c>
      <c r="L90" s="11">
        <v>32083</v>
      </c>
      <c r="M90" s="10">
        <v>3000000</v>
      </c>
      <c r="N90" s="10">
        <f t="shared" si="83"/>
        <v>280</v>
      </c>
      <c r="O90" s="11">
        <v>32371</v>
      </c>
      <c r="P90" s="10">
        <v>5000000</v>
      </c>
      <c r="Q90" s="10">
        <f t="shared" si="84"/>
        <v>603</v>
      </c>
      <c r="R90" s="11">
        <v>32651</v>
      </c>
      <c r="S90" s="10">
        <v>3000000</v>
      </c>
      <c r="T90" s="10">
        <f t="shared" ref="T90:T99" si="116">IF(X90=0,$CK$2-U90,X90-U90)</f>
        <v>137</v>
      </c>
      <c r="U90" s="11">
        <v>33254</v>
      </c>
      <c r="V90" s="10">
        <v>4000000</v>
      </c>
      <c r="W90" s="10">
        <f t="shared" ref="W90:W99" si="117">IF(AA90=0,$CK$2-X90,AA90-X90)</f>
        <v>183</v>
      </c>
      <c r="X90" s="11">
        <v>33391</v>
      </c>
      <c r="Y90" s="10">
        <v>15000000</v>
      </c>
      <c r="Z90" s="10">
        <f t="shared" ref="Z90:Z99" si="118">IF(AD90=0,$CK$2-AA90,AD90-AA90)</f>
        <v>21</v>
      </c>
      <c r="AA90" s="12">
        <v>33574</v>
      </c>
      <c r="AB90" s="10">
        <v>5000000</v>
      </c>
      <c r="AC90" s="10">
        <f t="shared" ref="AC90:AC99" si="119">IF(AG90=0,$CK$2-AD90,AG90-AD90)</f>
        <v>68</v>
      </c>
      <c r="AD90" s="12">
        <v>33595</v>
      </c>
      <c r="AE90" s="10">
        <v>16000000</v>
      </c>
      <c r="AF90" s="10">
        <f t="shared" ref="AF90" si="120">IF(AJ90=0,$CK$2-AG90,AJ90-AG90)</f>
        <v>665</v>
      </c>
      <c r="AG90" s="33">
        <v>33663</v>
      </c>
      <c r="AI90" s="10"/>
      <c r="AJ90" s="12"/>
      <c r="AL90" s="10"/>
      <c r="AM90" s="12"/>
      <c r="AO90" s="10"/>
      <c r="AP90" s="12"/>
      <c r="AR90" s="10"/>
      <c r="AS90" s="12"/>
      <c r="AU90" s="10"/>
      <c r="AV90" s="12"/>
      <c r="AX90" s="12"/>
      <c r="AY90" s="12"/>
      <c r="AZ90" s="24"/>
      <c r="BA90" s="12"/>
      <c r="BB90" s="12"/>
      <c r="BC90" s="24"/>
      <c r="BD90" s="12"/>
      <c r="BE90" s="12"/>
      <c r="BF90" s="24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46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0"/>
      <c r="CJ90" s="18"/>
      <c r="CK90" s="31">
        <v>34328</v>
      </c>
      <c r="CL90" s="19"/>
      <c r="CM90" s="19"/>
      <c r="CN90" s="19"/>
      <c r="CO90" s="19"/>
      <c r="CP90" s="19"/>
      <c r="CQ90" s="19"/>
      <c r="CR90" s="19"/>
      <c r="CS90" s="19"/>
      <c r="CT90" s="6"/>
      <c r="CU90" s="6"/>
      <c r="CV90" s="6"/>
      <c r="CW90" s="6"/>
      <c r="CX90" s="6"/>
      <c r="CY90" s="6"/>
      <c r="CZ90" s="6"/>
      <c r="DA90" s="6"/>
    </row>
    <row r="91" spans="1:105" ht="18.75">
      <c r="A91" s="20">
        <v>89</v>
      </c>
      <c r="B91" s="15" t="s">
        <v>143</v>
      </c>
      <c r="C91" s="15" t="s">
        <v>144</v>
      </c>
      <c r="D91" s="9">
        <f t="shared" si="80"/>
        <v>61000000</v>
      </c>
      <c r="E91" s="21">
        <f t="shared" si="98"/>
        <v>43708.243000000002</v>
      </c>
      <c r="F91" s="5">
        <f t="shared" si="81"/>
        <v>95</v>
      </c>
      <c r="G91" s="10">
        <v>1600000</v>
      </c>
      <c r="H91" s="10">
        <f t="shared" si="79"/>
        <v>245</v>
      </c>
      <c r="I91" s="11">
        <v>32065</v>
      </c>
      <c r="J91" s="10">
        <v>1400000</v>
      </c>
      <c r="K91" s="10">
        <f t="shared" si="82"/>
        <v>275</v>
      </c>
      <c r="L91" s="11">
        <v>32310</v>
      </c>
      <c r="M91" s="10">
        <v>1100000</v>
      </c>
      <c r="N91" s="10">
        <f t="shared" si="83"/>
        <v>206</v>
      </c>
      <c r="O91" s="11">
        <v>32585</v>
      </c>
      <c r="P91" s="34">
        <v>3600000</v>
      </c>
      <c r="Q91" s="10">
        <f t="shared" si="84"/>
        <v>543</v>
      </c>
      <c r="R91" s="12">
        <v>32791</v>
      </c>
      <c r="S91" s="10">
        <v>9600000</v>
      </c>
      <c r="T91" s="10">
        <f t="shared" si="116"/>
        <v>359</v>
      </c>
      <c r="U91" s="33">
        <v>33334</v>
      </c>
      <c r="V91" s="10">
        <v>5000000</v>
      </c>
      <c r="W91" s="10">
        <f t="shared" si="117"/>
        <v>92</v>
      </c>
      <c r="X91" s="33">
        <v>33693</v>
      </c>
      <c r="Y91" s="10">
        <v>13700000</v>
      </c>
      <c r="Z91" s="10">
        <f t="shared" si="118"/>
        <v>59</v>
      </c>
      <c r="AA91" s="33">
        <v>33785</v>
      </c>
      <c r="AB91" s="10">
        <v>5000000</v>
      </c>
      <c r="AC91" s="10">
        <f t="shared" si="119"/>
        <v>70</v>
      </c>
      <c r="AD91" s="33">
        <v>33844</v>
      </c>
      <c r="AE91" s="10">
        <v>5843000</v>
      </c>
      <c r="AF91" s="10">
        <f>IF(AJ91=0,$CK$2-AG91,AJ91-AG91)</f>
        <v>24</v>
      </c>
      <c r="AG91" s="33">
        <v>33914</v>
      </c>
      <c r="AH91" s="10">
        <v>1300000</v>
      </c>
      <c r="AI91" s="10">
        <f>IF(AM91=0,$CK$2-AJ91,AM91-AJ91)</f>
        <v>20</v>
      </c>
      <c r="AJ91" s="33">
        <v>33938</v>
      </c>
      <c r="AK91" s="10">
        <v>5000000</v>
      </c>
      <c r="AL91" s="10">
        <f>IF(AP91=0,$CK$2-AM91,AP91-AM91)</f>
        <v>57</v>
      </c>
      <c r="AM91" s="33">
        <v>33958</v>
      </c>
      <c r="AN91" s="10">
        <v>7857000</v>
      </c>
      <c r="AO91" s="10">
        <f>IF(AS91=0,$CK$2-AP91,AS91-AP91)</f>
        <v>313</v>
      </c>
      <c r="AP91" s="33">
        <v>34015</v>
      </c>
      <c r="AR91" s="10"/>
      <c r="AS91" s="12"/>
      <c r="AU91" s="10"/>
      <c r="AV91" s="12"/>
      <c r="AX91" s="12"/>
      <c r="AY91" s="12"/>
      <c r="AZ91" s="24"/>
      <c r="BA91" s="12"/>
      <c r="BB91" s="12"/>
      <c r="BC91" s="24"/>
      <c r="BD91" s="12"/>
      <c r="BE91" s="12"/>
      <c r="BF91" s="24"/>
      <c r="BG91" s="12"/>
      <c r="BH91" s="12"/>
      <c r="BI91" s="12"/>
      <c r="BJ91" s="12"/>
      <c r="BK91" s="12"/>
      <c r="BL91" s="12"/>
      <c r="BM91" s="12"/>
      <c r="BN91" s="12"/>
      <c r="BO91" s="10"/>
      <c r="BP91" s="10"/>
      <c r="BQ91" s="12"/>
      <c r="BR91" s="46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0"/>
      <c r="CJ91" s="18"/>
      <c r="CK91" s="31">
        <v>34328</v>
      </c>
      <c r="CL91" s="19"/>
      <c r="CM91" s="19"/>
      <c r="CN91" s="19"/>
      <c r="CO91" s="19"/>
      <c r="CP91" s="19"/>
      <c r="CQ91" s="19"/>
      <c r="CR91" s="19"/>
      <c r="CS91" s="19"/>
      <c r="CT91" s="6"/>
      <c r="CU91" s="6"/>
      <c r="CV91" s="6"/>
      <c r="CW91" s="6"/>
      <c r="CX91" s="6"/>
      <c r="CY91" s="6"/>
      <c r="CZ91" s="6"/>
      <c r="DA91" s="6"/>
    </row>
    <row r="92" spans="1:105" ht="18.75">
      <c r="A92" s="20">
        <v>90</v>
      </c>
      <c r="B92" s="15" t="s">
        <v>240</v>
      </c>
      <c r="C92" s="15" t="s">
        <v>227</v>
      </c>
      <c r="D92" s="9">
        <f t="shared" si="80"/>
        <v>61000000</v>
      </c>
      <c r="E92" s="21">
        <f t="shared" si="98"/>
        <v>54223</v>
      </c>
      <c r="F92" s="5">
        <f t="shared" si="81"/>
        <v>83</v>
      </c>
      <c r="G92" s="10">
        <v>12000000</v>
      </c>
      <c r="H92" s="10">
        <f t="shared" si="79"/>
        <v>224</v>
      </c>
      <c r="I92" s="11">
        <v>33073</v>
      </c>
      <c r="J92" s="10">
        <v>9000000</v>
      </c>
      <c r="K92" s="10">
        <f t="shared" si="82"/>
        <v>152</v>
      </c>
      <c r="L92" s="11">
        <v>33297</v>
      </c>
      <c r="M92" s="10">
        <v>5500000</v>
      </c>
      <c r="N92" s="10">
        <f t="shared" si="83"/>
        <v>72</v>
      </c>
      <c r="O92" s="33">
        <v>33449</v>
      </c>
      <c r="P92" s="24">
        <v>10000000</v>
      </c>
      <c r="Q92" s="10">
        <f t="shared" si="84"/>
        <v>51</v>
      </c>
      <c r="R92" s="12">
        <v>33521</v>
      </c>
      <c r="S92" s="10">
        <v>3000000</v>
      </c>
      <c r="T92" s="10">
        <f t="shared" si="116"/>
        <v>25</v>
      </c>
      <c r="U92" s="12">
        <v>33572</v>
      </c>
      <c r="V92" s="10">
        <v>2500000</v>
      </c>
      <c r="W92" s="10">
        <f t="shared" si="117"/>
        <v>31</v>
      </c>
      <c r="X92" s="12">
        <v>33597</v>
      </c>
      <c r="Y92" s="10">
        <v>3000000</v>
      </c>
      <c r="Z92" s="10">
        <f t="shared" si="118"/>
        <v>26</v>
      </c>
      <c r="AA92" s="12">
        <v>33628</v>
      </c>
      <c r="AB92" s="10">
        <v>16000000</v>
      </c>
      <c r="AC92" s="10">
        <f t="shared" si="119"/>
        <v>674</v>
      </c>
      <c r="AD92" s="12">
        <v>33654</v>
      </c>
      <c r="AF92" s="10"/>
      <c r="AG92" s="12"/>
      <c r="AI92" s="10"/>
      <c r="AJ92" s="12"/>
      <c r="AL92" s="10"/>
      <c r="AM92" s="12"/>
      <c r="AO92" s="10"/>
      <c r="AP92" s="12"/>
      <c r="AR92" s="10"/>
      <c r="AS92" s="12"/>
      <c r="AU92" s="10"/>
      <c r="AV92" s="12"/>
      <c r="AX92" s="12"/>
      <c r="AY92" s="12"/>
      <c r="AZ92" s="24"/>
      <c r="BA92" s="12"/>
      <c r="BB92" s="12"/>
      <c r="BC92" s="24"/>
      <c r="BD92" s="12"/>
      <c r="BE92" s="12"/>
      <c r="BF92" s="24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46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0"/>
      <c r="CJ92" s="18"/>
      <c r="CK92" s="31">
        <v>34328</v>
      </c>
      <c r="CL92" s="19"/>
      <c r="CM92" s="19"/>
      <c r="CN92" s="19"/>
      <c r="CO92" s="19"/>
      <c r="CP92" s="19"/>
      <c r="CQ92" s="19"/>
      <c r="CR92" s="19"/>
      <c r="CS92" s="19"/>
      <c r="CT92" s="6"/>
      <c r="CU92" s="6"/>
      <c r="CV92" s="6"/>
      <c r="CW92" s="6"/>
      <c r="CX92" s="6"/>
      <c r="CY92" s="6"/>
      <c r="CZ92" s="6"/>
      <c r="DA92" s="6"/>
    </row>
    <row r="93" spans="1:105" ht="18.75">
      <c r="A93" s="20">
        <v>92</v>
      </c>
      <c r="B93" s="15" t="s">
        <v>148</v>
      </c>
      <c r="C93" s="15" t="s">
        <v>224</v>
      </c>
      <c r="D93" s="9">
        <f t="shared" si="80"/>
        <v>61000000</v>
      </c>
      <c r="E93" s="21">
        <f t="shared" si="98"/>
        <v>66112</v>
      </c>
      <c r="F93" s="5">
        <f t="shared" si="81"/>
        <v>45</v>
      </c>
      <c r="G93" s="10">
        <v>10000000</v>
      </c>
      <c r="H93" s="10">
        <f t="shared" si="79"/>
        <v>241</v>
      </c>
      <c r="I93" s="11">
        <v>32195</v>
      </c>
      <c r="J93" s="10">
        <v>1500000</v>
      </c>
      <c r="K93" s="10">
        <f t="shared" si="82"/>
        <v>355</v>
      </c>
      <c r="L93" s="11">
        <v>32436</v>
      </c>
      <c r="M93" s="10">
        <v>8000000</v>
      </c>
      <c r="N93" s="10">
        <f t="shared" si="83"/>
        <v>779</v>
      </c>
      <c r="O93" s="12">
        <v>32791</v>
      </c>
      <c r="P93" s="24">
        <v>12000000</v>
      </c>
      <c r="Q93" s="10">
        <f t="shared" si="84"/>
        <v>4</v>
      </c>
      <c r="R93" s="12">
        <v>33570</v>
      </c>
      <c r="S93" s="24">
        <v>6000000</v>
      </c>
      <c r="T93" s="10">
        <f t="shared" si="116"/>
        <v>20</v>
      </c>
      <c r="U93" s="12">
        <v>33574</v>
      </c>
      <c r="V93" s="24">
        <v>7000000</v>
      </c>
      <c r="W93" s="10">
        <f t="shared" si="117"/>
        <v>74</v>
      </c>
      <c r="X93" s="12">
        <v>33594</v>
      </c>
      <c r="Y93" s="59">
        <v>16500000</v>
      </c>
      <c r="Z93" s="34">
        <f t="shared" si="118"/>
        <v>660</v>
      </c>
      <c r="AA93" s="44">
        <v>33668</v>
      </c>
      <c r="AB93" s="59"/>
      <c r="AC93" s="34"/>
      <c r="AD93" s="44"/>
      <c r="AE93" s="59"/>
      <c r="AF93" s="34"/>
      <c r="AG93" s="44"/>
      <c r="AI93" s="10"/>
      <c r="AJ93" s="12"/>
      <c r="AL93" s="10"/>
      <c r="AM93" s="12"/>
      <c r="AO93" s="10"/>
      <c r="AP93" s="12"/>
      <c r="AR93" s="10"/>
      <c r="AS93" s="12"/>
      <c r="AU93" s="10"/>
      <c r="AV93" s="12"/>
      <c r="AX93" s="12"/>
      <c r="AY93" s="12"/>
      <c r="AZ93" s="24"/>
      <c r="BA93" s="12"/>
      <c r="BB93" s="12"/>
      <c r="BC93" s="24"/>
      <c r="BD93" s="12"/>
      <c r="BE93" s="12"/>
      <c r="BF93" s="24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46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0"/>
      <c r="CJ93" s="18"/>
      <c r="CK93" s="31">
        <v>34328</v>
      </c>
      <c r="CL93" s="19"/>
      <c r="CM93" s="19"/>
      <c r="CN93" s="19"/>
      <c r="CO93" s="19"/>
      <c r="CP93" s="19"/>
      <c r="CQ93" s="19"/>
      <c r="CR93" s="19"/>
      <c r="CS93" s="19"/>
      <c r="CT93" s="6"/>
      <c r="CU93" s="6"/>
      <c r="CV93" s="6"/>
      <c r="CW93" s="6"/>
      <c r="CX93" s="6"/>
      <c r="CY93" s="6"/>
      <c r="CZ93" s="6"/>
      <c r="DA93" s="6"/>
    </row>
    <row r="94" spans="1:105" ht="18.75">
      <c r="A94" s="20">
        <v>93</v>
      </c>
      <c r="B94" s="15" t="s">
        <v>59</v>
      </c>
      <c r="C94" s="15" t="s">
        <v>60</v>
      </c>
      <c r="D94" s="9">
        <f t="shared" si="80"/>
        <v>61100000</v>
      </c>
      <c r="E94" s="21">
        <f t="shared" si="98"/>
        <v>77059.899999999994</v>
      </c>
      <c r="F94" s="5">
        <f t="shared" si="81"/>
        <v>5</v>
      </c>
      <c r="G94" s="10">
        <v>500000</v>
      </c>
      <c r="H94" s="10">
        <f t="shared" si="79"/>
        <v>36</v>
      </c>
      <c r="I94" s="11">
        <v>31402</v>
      </c>
      <c r="J94" s="10">
        <v>1000000</v>
      </c>
      <c r="K94" s="10">
        <f t="shared" si="82"/>
        <v>38</v>
      </c>
      <c r="L94" s="11">
        <v>31438</v>
      </c>
      <c r="M94" s="10">
        <v>1000000</v>
      </c>
      <c r="N94" s="10">
        <f t="shared" si="83"/>
        <v>40</v>
      </c>
      <c r="O94" s="11">
        <v>31476</v>
      </c>
      <c r="P94" s="10">
        <v>1000000</v>
      </c>
      <c r="Q94" s="10">
        <f t="shared" si="84"/>
        <v>331</v>
      </c>
      <c r="R94" s="11">
        <v>31516</v>
      </c>
      <c r="S94" s="10">
        <v>1500000</v>
      </c>
      <c r="T94" s="10">
        <f t="shared" si="116"/>
        <v>50</v>
      </c>
      <c r="U94" s="11">
        <v>31847</v>
      </c>
      <c r="V94" s="10">
        <v>2000000</v>
      </c>
      <c r="W94" s="10">
        <f t="shared" si="117"/>
        <v>67</v>
      </c>
      <c r="X94" s="11">
        <v>31897</v>
      </c>
      <c r="Y94" s="10">
        <v>1500000</v>
      </c>
      <c r="Z94" s="10">
        <f t="shared" si="118"/>
        <v>82</v>
      </c>
      <c r="AA94" s="11">
        <v>31964</v>
      </c>
      <c r="AB94" s="10">
        <v>1500000</v>
      </c>
      <c r="AC94" s="10">
        <f t="shared" si="119"/>
        <v>320</v>
      </c>
      <c r="AD94" s="11">
        <v>32046</v>
      </c>
      <c r="AE94" s="10">
        <v>1500000</v>
      </c>
      <c r="AF94" s="10">
        <f t="shared" ref="AF94:AF99" si="121">IF(AJ94=0,$CK$2-AG94,AJ94-AG94)</f>
        <v>174</v>
      </c>
      <c r="AG94" s="12">
        <v>32366</v>
      </c>
      <c r="AH94" s="10">
        <v>2000000</v>
      </c>
      <c r="AI94" s="10">
        <f t="shared" ref="AI94:AI99" si="122">IF(AM94=0,$CK$2-AJ94,AM94-AJ94)</f>
        <v>81</v>
      </c>
      <c r="AJ94" s="12">
        <v>32540</v>
      </c>
      <c r="AK94" s="10">
        <v>1000000</v>
      </c>
      <c r="AL94" s="10">
        <f t="shared" ref="AL94:AL99" si="123">IF(AP94=0,$CK$2-AM94,AP94-AM94)</f>
        <v>20</v>
      </c>
      <c r="AM94" s="12">
        <v>32621</v>
      </c>
      <c r="AN94" s="10">
        <v>1000000</v>
      </c>
      <c r="AO94" s="10">
        <f t="shared" ref="AO94:AO99" si="124">IF(AS94=0,$CK$2-AP94,AS94-AP94)</f>
        <v>150</v>
      </c>
      <c r="AP94" s="12">
        <v>32641</v>
      </c>
      <c r="AQ94" s="10">
        <v>6000000</v>
      </c>
      <c r="AR94" s="10">
        <f t="shared" ref="AR94:AR99" si="125">IF(AV94=0,$CK$2-AS94,AV94-AS94)</f>
        <v>543</v>
      </c>
      <c r="AS94" s="12">
        <v>32791</v>
      </c>
      <c r="AT94" s="10">
        <v>9600000</v>
      </c>
      <c r="AU94" s="10">
        <f t="shared" ref="AU94:AU99" si="126">IF(AY94=0,$CK$2-AV94,AY94-AV94)</f>
        <v>210</v>
      </c>
      <c r="AV94" s="33">
        <v>33334</v>
      </c>
      <c r="AW94" s="10">
        <v>14000000</v>
      </c>
      <c r="AX94" s="10">
        <f t="shared" ref="AX94:AX99" si="127">IF(BB94=0,$CK$2-AY94,BB94-AY94)</f>
        <v>44</v>
      </c>
      <c r="AY94" s="12">
        <v>33544</v>
      </c>
      <c r="AZ94" s="24">
        <v>13000000</v>
      </c>
      <c r="BA94" s="10">
        <f>IF(BE94=0,$CK$2-BB94,BE94-BB94)</f>
        <v>1</v>
      </c>
      <c r="BB94" s="12">
        <v>33588</v>
      </c>
      <c r="BC94" s="24">
        <v>3000000</v>
      </c>
      <c r="BD94" s="10">
        <f>IF(BH94=0,$CK$2-BE94,BH94-BE94)</f>
        <v>739</v>
      </c>
      <c r="BE94" s="12">
        <v>33589</v>
      </c>
      <c r="BF94" s="24"/>
      <c r="BG94" s="10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46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0"/>
      <c r="CJ94" s="18"/>
      <c r="CK94" s="31">
        <v>34328</v>
      </c>
      <c r="CL94" s="19"/>
      <c r="CM94" s="19"/>
      <c r="CN94" s="19"/>
      <c r="CO94" s="19"/>
      <c r="CP94" s="19"/>
      <c r="CQ94" s="19"/>
      <c r="CR94" s="19"/>
      <c r="CS94" s="19"/>
      <c r="CT94" s="6"/>
      <c r="CU94" s="6"/>
      <c r="CV94" s="6"/>
      <c r="CW94" s="6"/>
      <c r="CX94" s="6"/>
      <c r="CY94" s="6"/>
      <c r="CZ94" s="6"/>
      <c r="DA94" s="6"/>
    </row>
    <row r="95" spans="1:105" ht="18.75">
      <c r="A95" s="20">
        <v>45</v>
      </c>
      <c r="B95" s="15" t="s">
        <v>245</v>
      </c>
      <c r="C95" s="15" t="s">
        <v>246</v>
      </c>
      <c r="D95" s="9">
        <f t="shared" si="80"/>
        <v>81000000</v>
      </c>
      <c r="E95" s="21">
        <f t="shared" si="98"/>
        <v>82212.5</v>
      </c>
      <c r="F95" s="5">
        <f t="shared" si="81"/>
        <v>1</v>
      </c>
      <c r="G95" s="10">
        <v>500000</v>
      </c>
      <c r="H95" s="10">
        <f t="shared" si="79"/>
        <v>49</v>
      </c>
      <c r="I95" s="11">
        <v>31397</v>
      </c>
      <c r="J95" s="10">
        <v>1000000</v>
      </c>
      <c r="K95" s="10">
        <f t="shared" si="82"/>
        <v>30</v>
      </c>
      <c r="L95" s="11">
        <v>31446</v>
      </c>
      <c r="M95" s="10">
        <v>1000000</v>
      </c>
      <c r="N95" s="10">
        <f t="shared" si="83"/>
        <v>30</v>
      </c>
      <c r="O95" s="11">
        <v>31476</v>
      </c>
      <c r="P95" s="10">
        <v>1000000</v>
      </c>
      <c r="Q95" s="10">
        <f t="shared" si="84"/>
        <v>357</v>
      </c>
      <c r="R95" s="11">
        <v>31506</v>
      </c>
      <c r="S95" s="10">
        <v>1500000</v>
      </c>
      <c r="T95" s="10">
        <f t="shared" si="116"/>
        <v>34</v>
      </c>
      <c r="U95" s="11">
        <v>31863</v>
      </c>
      <c r="V95" s="10">
        <v>2000000</v>
      </c>
      <c r="W95" s="10">
        <f t="shared" si="117"/>
        <v>61</v>
      </c>
      <c r="X95" s="12">
        <v>31897</v>
      </c>
      <c r="Y95" s="10">
        <v>1500000</v>
      </c>
      <c r="Z95" s="10">
        <f t="shared" si="118"/>
        <v>60</v>
      </c>
      <c r="AA95" s="12">
        <v>31958</v>
      </c>
      <c r="AB95" s="10">
        <v>1500000</v>
      </c>
      <c r="AC95" s="10">
        <f t="shared" si="119"/>
        <v>356</v>
      </c>
      <c r="AD95" s="12">
        <v>32018</v>
      </c>
      <c r="AE95" s="10">
        <v>1500000</v>
      </c>
      <c r="AF95" s="10">
        <f t="shared" si="121"/>
        <v>111</v>
      </c>
      <c r="AG95" s="12">
        <v>32374</v>
      </c>
      <c r="AH95" s="10">
        <v>500000</v>
      </c>
      <c r="AI95" s="10">
        <f t="shared" si="122"/>
        <v>37</v>
      </c>
      <c r="AJ95" s="12">
        <v>32485</v>
      </c>
      <c r="AK95" s="10">
        <v>500000</v>
      </c>
      <c r="AL95" s="10">
        <f t="shared" si="123"/>
        <v>18</v>
      </c>
      <c r="AM95" s="12">
        <v>32522</v>
      </c>
      <c r="AN95" s="10">
        <v>500000</v>
      </c>
      <c r="AO95" s="10">
        <f t="shared" si="124"/>
        <v>650</v>
      </c>
      <c r="AP95" s="12">
        <v>32540</v>
      </c>
      <c r="AQ95" s="10">
        <v>1000000</v>
      </c>
      <c r="AR95" s="10">
        <f t="shared" si="125"/>
        <v>382</v>
      </c>
      <c r="AS95" s="12">
        <v>33190</v>
      </c>
      <c r="AT95" s="10">
        <v>31000000</v>
      </c>
      <c r="AU95" s="10">
        <f t="shared" si="126"/>
        <v>23</v>
      </c>
      <c r="AV95" s="33">
        <v>33572</v>
      </c>
      <c r="AW95" s="10">
        <v>36000000</v>
      </c>
      <c r="AX95" s="10">
        <f t="shared" si="127"/>
        <v>733</v>
      </c>
      <c r="AY95" s="12">
        <v>33595</v>
      </c>
      <c r="AZ95" s="24"/>
      <c r="BA95" s="12"/>
      <c r="BB95" s="12"/>
      <c r="BC95" s="24"/>
      <c r="BD95" s="12"/>
      <c r="BE95" s="12"/>
      <c r="BF95" s="24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46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0"/>
      <c r="CJ95" s="18"/>
      <c r="CK95" s="31">
        <v>34328</v>
      </c>
      <c r="CL95" s="19"/>
      <c r="CM95" s="19"/>
      <c r="CN95" s="19"/>
      <c r="CO95" s="19"/>
      <c r="CP95" s="19"/>
      <c r="CQ95" s="19"/>
      <c r="CR95" s="19"/>
      <c r="CS95" s="19"/>
      <c r="CT95" s="6"/>
      <c r="CU95" s="6"/>
      <c r="CV95" s="6"/>
      <c r="CW95" s="6"/>
      <c r="CX95" s="6"/>
      <c r="CY95" s="6"/>
      <c r="CZ95" s="6"/>
      <c r="DA95" s="6"/>
    </row>
    <row r="96" spans="1:105" ht="18.75">
      <c r="A96" s="20">
        <v>95</v>
      </c>
      <c r="B96" s="15" t="s">
        <v>70</v>
      </c>
      <c r="C96" s="15" t="s">
        <v>53</v>
      </c>
      <c r="D96" s="9">
        <f t="shared" si="80"/>
        <v>61100000</v>
      </c>
      <c r="E96" s="21">
        <f t="shared" si="98"/>
        <v>76222.3</v>
      </c>
      <c r="F96" s="5">
        <f t="shared" si="81"/>
        <v>8</v>
      </c>
      <c r="G96" s="10">
        <v>500000</v>
      </c>
      <c r="H96" s="10">
        <f t="shared" si="79"/>
        <v>34</v>
      </c>
      <c r="I96" s="11">
        <v>31411</v>
      </c>
      <c r="J96" s="10">
        <v>1000000</v>
      </c>
      <c r="K96" s="10">
        <f t="shared" si="82"/>
        <v>31</v>
      </c>
      <c r="L96" s="11">
        <v>31445</v>
      </c>
      <c r="M96" s="10">
        <v>1000000</v>
      </c>
      <c r="N96" s="10">
        <f t="shared" si="83"/>
        <v>64</v>
      </c>
      <c r="O96" s="11">
        <v>31476</v>
      </c>
      <c r="P96" s="10">
        <v>1000000</v>
      </c>
      <c r="Q96" s="10">
        <f t="shared" si="84"/>
        <v>324</v>
      </c>
      <c r="R96" s="11">
        <v>31540</v>
      </c>
      <c r="S96" s="10">
        <v>1500000</v>
      </c>
      <c r="T96" s="10">
        <f t="shared" si="116"/>
        <v>38</v>
      </c>
      <c r="U96" s="11">
        <v>31864</v>
      </c>
      <c r="V96" s="10">
        <v>2000000</v>
      </c>
      <c r="W96" s="10">
        <f t="shared" si="117"/>
        <v>84</v>
      </c>
      <c r="X96" s="11">
        <v>31902</v>
      </c>
      <c r="Y96" s="10">
        <v>1500000</v>
      </c>
      <c r="Z96" s="10">
        <f t="shared" si="118"/>
        <v>147</v>
      </c>
      <c r="AA96" s="11">
        <v>31986</v>
      </c>
      <c r="AB96" s="10">
        <v>1500000</v>
      </c>
      <c r="AC96" s="10">
        <f t="shared" si="119"/>
        <v>236</v>
      </c>
      <c r="AD96" s="11">
        <v>32133</v>
      </c>
      <c r="AE96" s="10">
        <v>1500000</v>
      </c>
      <c r="AF96" s="10">
        <f t="shared" si="121"/>
        <v>157</v>
      </c>
      <c r="AG96" s="12">
        <v>32369</v>
      </c>
      <c r="AH96" s="10">
        <v>500000</v>
      </c>
      <c r="AI96" s="10">
        <f t="shared" si="122"/>
        <v>67</v>
      </c>
      <c r="AJ96" s="12">
        <v>32526</v>
      </c>
      <c r="AK96" s="10">
        <v>2100000</v>
      </c>
      <c r="AL96" s="10">
        <f t="shared" si="123"/>
        <v>38</v>
      </c>
      <c r="AM96" s="12">
        <v>32593</v>
      </c>
      <c r="AN96" s="10">
        <v>2100000</v>
      </c>
      <c r="AO96" s="10">
        <f t="shared" si="124"/>
        <v>107</v>
      </c>
      <c r="AP96" s="12">
        <v>32631</v>
      </c>
      <c r="AQ96" s="10">
        <v>2100000</v>
      </c>
      <c r="AR96" s="10">
        <f t="shared" si="125"/>
        <v>53</v>
      </c>
      <c r="AS96" s="12">
        <v>32738</v>
      </c>
      <c r="AT96" s="10">
        <v>4800000</v>
      </c>
      <c r="AU96" s="10">
        <f t="shared" si="126"/>
        <v>543</v>
      </c>
      <c r="AV96" s="12">
        <v>32791</v>
      </c>
      <c r="AW96" s="10">
        <v>9000000</v>
      </c>
      <c r="AX96" s="10">
        <f t="shared" si="127"/>
        <v>264</v>
      </c>
      <c r="AY96" s="33">
        <v>33334</v>
      </c>
      <c r="AZ96" s="34">
        <v>13000000</v>
      </c>
      <c r="BA96" s="34">
        <f>IF(BE96=0,$CK$2-BB96,BE96-BB96)</f>
        <v>39</v>
      </c>
      <c r="BB96" s="58">
        <v>33598</v>
      </c>
      <c r="BC96" s="34">
        <v>8000000</v>
      </c>
      <c r="BD96" s="34">
        <f>IF(BH96=0,$CK$2-BE96,BH96-BE96)</f>
        <v>46</v>
      </c>
      <c r="BE96" s="58">
        <v>33637</v>
      </c>
      <c r="BF96" s="34">
        <v>8000000</v>
      </c>
      <c r="BG96" s="34">
        <f>IF(BK96=0,$CK$2-BH96,BK96-BH96)</f>
        <v>645</v>
      </c>
      <c r="BH96" s="58">
        <v>33683</v>
      </c>
      <c r="BI96" s="12"/>
      <c r="BJ96" s="12"/>
      <c r="BK96" s="12"/>
      <c r="BL96" s="12"/>
      <c r="BM96" s="12"/>
      <c r="BN96" s="12"/>
      <c r="BO96" s="12"/>
      <c r="BP96" s="12"/>
      <c r="BQ96" s="12"/>
      <c r="BR96" s="46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0"/>
      <c r="CJ96" s="18"/>
      <c r="CK96" s="31">
        <v>34328</v>
      </c>
      <c r="CL96" s="19"/>
      <c r="CM96" s="19"/>
      <c r="CN96" s="19"/>
      <c r="CO96" s="19"/>
      <c r="CP96" s="19"/>
      <c r="CQ96" s="19"/>
      <c r="CR96" s="19"/>
      <c r="CS96" s="19"/>
      <c r="CT96" s="6"/>
      <c r="CU96" s="6"/>
      <c r="CV96" s="6"/>
      <c r="CW96" s="6"/>
      <c r="CX96" s="6"/>
      <c r="CY96" s="6"/>
      <c r="CZ96" s="6"/>
      <c r="DA96" s="6"/>
    </row>
    <row r="97" spans="1:105" ht="18.75">
      <c r="A97" s="20">
        <v>96</v>
      </c>
      <c r="B97" s="15" t="s">
        <v>70</v>
      </c>
      <c r="C97" s="15" t="s">
        <v>117</v>
      </c>
      <c r="D97" s="9">
        <f t="shared" si="80"/>
        <v>61000000</v>
      </c>
      <c r="E97" s="21">
        <f t="shared" si="98"/>
        <v>74378.5</v>
      </c>
      <c r="F97" s="5">
        <f t="shared" si="81"/>
        <v>14</v>
      </c>
      <c r="G97" s="10">
        <v>500000</v>
      </c>
      <c r="H97" s="10">
        <f t="shared" si="79"/>
        <v>43</v>
      </c>
      <c r="I97" s="11">
        <v>31401</v>
      </c>
      <c r="J97" s="10">
        <v>1000000</v>
      </c>
      <c r="K97" s="10">
        <f t="shared" si="82"/>
        <v>32</v>
      </c>
      <c r="L97" s="11">
        <v>31444</v>
      </c>
      <c r="M97" s="10">
        <v>1000000</v>
      </c>
      <c r="N97" s="10">
        <f t="shared" si="83"/>
        <v>60</v>
      </c>
      <c r="O97" s="11">
        <v>31476</v>
      </c>
      <c r="P97" s="10">
        <v>1000000</v>
      </c>
      <c r="Q97" s="10">
        <f t="shared" si="84"/>
        <v>333</v>
      </c>
      <c r="R97" s="11">
        <v>31536</v>
      </c>
      <c r="S97" s="10">
        <v>1500000</v>
      </c>
      <c r="T97" s="10">
        <f t="shared" si="116"/>
        <v>28</v>
      </c>
      <c r="U97" s="11">
        <v>31869</v>
      </c>
      <c r="V97" s="10">
        <v>2000000</v>
      </c>
      <c r="W97" s="10">
        <f t="shared" si="117"/>
        <v>61</v>
      </c>
      <c r="X97" s="11">
        <v>31897</v>
      </c>
      <c r="Y97" s="10">
        <v>1500000</v>
      </c>
      <c r="Z97" s="10">
        <f t="shared" si="118"/>
        <v>93</v>
      </c>
      <c r="AA97" s="11">
        <v>31958</v>
      </c>
      <c r="AB97" s="10">
        <v>1500000</v>
      </c>
      <c r="AC97" s="10">
        <f t="shared" si="119"/>
        <v>318</v>
      </c>
      <c r="AD97" s="11">
        <v>32051</v>
      </c>
      <c r="AE97" s="10">
        <v>1500000</v>
      </c>
      <c r="AF97" s="10">
        <f t="shared" si="121"/>
        <v>135</v>
      </c>
      <c r="AG97" s="12">
        <v>32369</v>
      </c>
      <c r="AH97" s="10">
        <v>1800000</v>
      </c>
      <c r="AI97" s="10">
        <f t="shared" si="122"/>
        <v>87</v>
      </c>
      <c r="AJ97" s="12">
        <v>32504</v>
      </c>
      <c r="AK97" s="10">
        <v>2000000</v>
      </c>
      <c r="AL97" s="10">
        <f t="shared" si="123"/>
        <v>85</v>
      </c>
      <c r="AM97" s="12">
        <v>32591</v>
      </c>
      <c r="AN97" s="10">
        <v>2200000</v>
      </c>
      <c r="AO97" s="10">
        <f t="shared" si="124"/>
        <v>115</v>
      </c>
      <c r="AP97" s="12">
        <v>32676</v>
      </c>
      <c r="AQ97" s="10">
        <v>4800000</v>
      </c>
      <c r="AR97" s="10">
        <f t="shared" si="125"/>
        <v>543</v>
      </c>
      <c r="AS97" s="12">
        <v>32791</v>
      </c>
      <c r="AT97" s="10">
        <v>8000000</v>
      </c>
      <c r="AU97" s="10">
        <f t="shared" si="126"/>
        <v>265</v>
      </c>
      <c r="AV97" s="33">
        <v>33334</v>
      </c>
      <c r="AW97" s="10">
        <v>5000000</v>
      </c>
      <c r="AX97" s="10">
        <f t="shared" si="127"/>
        <v>29</v>
      </c>
      <c r="AY97" s="33">
        <v>33599</v>
      </c>
      <c r="AZ97" s="10">
        <v>10000000</v>
      </c>
      <c r="BA97" s="10">
        <f>IF(BE97=0,$CK$2-BB97,BE97-BB97)</f>
        <v>91</v>
      </c>
      <c r="BB97" s="33">
        <v>33628</v>
      </c>
      <c r="BC97" s="53">
        <v>15700000</v>
      </c>
      <c r="BD97" s="53">
        <f>IF(BH97=0,$CK$2-BE97,BH97-BE97)</f>
        <v>609</v>
      </c>
      <c r="BE97" s="56">
        <v>33719</v>
      </c>
      <c r="BF97" s="24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46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0"/>
      <c r="CJ97" s="18"/>
      <c r="CK97" s="31">
        <v>34328</v>
      </c>
      <c r="CL97" s="19"/>
      <c r="CM97" s="19"/>
      <c r="CN97" s="19"/>
      <c r="CO97" s="19"/>
      <c r="CP97" s="19"/>
      <c r="CQ97" s="19"/>
      <c r="CR97" s="19"/>
      <c r="CS97" s="19"/>
      <c r="CT97" s="6"/>
      <c r="CU97" s="6"/>
      <c r="CV97" s="6"/>
      <c r="CW97" s="6"/>
      <c r="CX97" s="6"/>
      <c r="CY97" s="6"/>
      <c r="CZ97" s="6"/>
      <c r="DA97" s="6"/>
    </row>
    <row r="98" spans="1:105" ht="18.75">
      <c r="A98" s="20">
        <v>94</v>
      </c>
      <c r="B98" s="15" t="s">
        <v>124</v>
      </c>
      <c r="C98" s="15" t="s">
        <v>125</v>
      </c>
      <c r="D98" s="9">
        <f t="shared" si="80"/>
        <v>39000000</v>
      </c>
      <c r="E98" s="21">
        <f t="shared" si="98"/>
        <v>57103.5</v>
      </c>
      <c r="F98" s="5">
        <f t="shared" ref="F98:F99" si="128">RANK(E98,$E$2:$E$99,0)</f>
        <v>78</v>
      </c>
      <c r="G98" s="10">
        <v>500000</v>
      </c>
      <c r="H98" s="10">
        <f t="shared" si="79"/>
        <v>38</v>
      </c>
      <c r="I98" s="11">
        <v>31403</v>
      </c>
      <c r="J98" s="10">
        <v>1000000</v>
      </c>
      <c r="K98" s="10">
        <f t="shared" ref="K98:K99" si="129">IF(O98=0,$CK$2-L98,O98-L98)</f>
        <v>29</v>
      </c>
      <c r="L98" s="11">
        <v>31441</v>
      </c>
      <c r="M98" s="10">
        <v>1000000</v>
      </c>
      <c r="N98" s="10">
        <f t="shared" ref="N98:N99" si="130">IF(R98=0,$CK$2-O98,R98-O98)</f>
        <v>11</v>
      </c>
      <c r="O98" s="11">
        <v>31470</v>
      </c>
      <c r="P98" s="10">
        <v>1000000</v>
      </c>
      <c r="Q98" s="10">
        <f t="shared" ref="Q98:Q99" si="131">IF(U98=0,$CK$2-R98,U98-R98)</f>
        <v>380</v>
      </c>
      <c r="R98" s="11">
        <v>31481</v>
      </c>
      <c r="S98" s="10">
        <v>1500000</v>
      </c>
      <c r="T98" s="10">
        <f t="shared" si="116"/>
        <v>15</v>
      </c>
      <c r="U98" s="11">
        <v>31861</v>
      </c>
      <c r="V98" s="10">
        <v>2000000</v>
      </c>
      <c r="W98" s="10">
        <f t="shared" si="117"/>
        <v>90</v>
      </c>
      <c r="X98" s="11">
        <v>31876</v>
      </c>
      <c r="Y98" s="10">
        <v>1500000</v>
      </c>
      <c r="Z98" s="10">
        <f t="shared" si="118"/>
        <v>92</v>
      </c>
      <c r="AA98" s="11">
        <v>31966</v>
      </c>
      <c r="AB98" s="10">
        <v>1500000</v>
      </c>
      <c r="AC98" s="10">
        <f t="shared" si="119"/>
        <v>315</v>
      </c>
      <c r="AD98" s="11">
        <v>32058</v>
      </c>
      <c r="AE98" s="10">
        <v>1500000</v>
      </c>
      <c r="AF98" s="10">
        <f t="shared" si="121"/>
        <v>114</v>
      </c>
      <c r="AG98" s="12">
        <v>32373</v>
      </c>
      <c r="AH98" s="10">
        <v>500000</v>
      </c>
      <c r="AI98" s="10">
        <f t="shared" si="122"/>
        <v>37</v>
      </c>
      <c r="AJ98" s="12">
        <v>32487</v>
      </c>
      <c r="AK98" s="10">
        <v>500000</v>
      </c>
      <c r="AL98" s="10">
        <f t="shared" si="123"/>
        <v>23</v>
      </c>
      <c r="AM98" s="12">
        <v>32524</v>
      </c>
      <c r="AN98" s="10">
        <v>1500000</v>
      </c>
      <c r="AO98" s="10">
        <f t="shared" si="124"/>
        <v>37</v>
      </c>
      <c r="AP98" s="12">
        <v>32547</v>
      </c>
      <c r="AQ98" s="10">
        <v>500000</v>
      </c>
      <c r="AR98" s="10">
        <f t="shared" si="125"/>
        <v>344</v>
      </c>
      <c r="AS98" s="12">
        <v>32584</v>
      </c>
      <c r="AT98" s="10">
        <v>1000000</v>
      </c>
      <c r="AU98" s="10">
        <f t="shared" si="126"/>
        <v>46</v>
      </c>
      <c r="AV98" s="12">
        <v>32928</v>
      </c>
      <c r="AW98" s="10">
        <v>1000000</v>
      </c>
      <c r="AX98" s="10">
        <f t="shared" si="127"/>
        <v>120</v>
      </c>
      <c r="AY98" s="12">
        <v>32974</v>
      </c>
      <c r="AZ98" s="24">
        <v>2000000</v>
      </c>
      <c r="BA98" s="10">
        <f>IF(BE98=0,$CK$2-BB98,BE98-BB98)</f>
        <v>220</v>
      </c>
      <c r="BB98" s="12">
        <v>33094</v>
      </c>
      <c r="BC98" s="24">
        <v>1500000</v>
      </c>
      <c r="BD98" s="10">
        <f>IF(BH98=0,$CK$2-BE98,BH98-BE98)</f>
        <v>94</v>
      </c>
      <c r="BE98" s="12">
        <v>33314</v>
      </c>
      <c r="BF98" s="24">
        <v>5000000</v>
      </c>
      <c r="BG98" s="10">
        <f>IF(BK98=0,$CK$2-BH98,BK98-BH98)</f>
        <v>11</v>
      </c>
      <c r="BH98" s="12">
        <v>33408</v>
      </c>
      <c r="BI98" s="24">
        <v>5000000</v>
      </c>
      <c r="BJ98" s="10">
        <f>IF(BN98=0,$CK$2-BK98,BN98-BK98)</f>
        <v>87</v>
      </c>
      <c r="BK98" s="12">
        <v>33419</v>
      </c>
      <c r="BL98" s="24">
        <v>5000000</v>
      </c>
      <c r="BM98" s="10">
        <f>IF(BQ98=0,$CK$2-BN98,BQ98-BN98)</f>
        <v>22</v>
      </c>
      <c r="BN98" s="12">
        <v>33506</v>
      </c>
      <c r="BO98" s="24">
        <v>4000000</v>
      </c>
      <c r="BP98" s="10">
        <f>IF(BT98=0,$CK$2-BQ98,BT98-BQ98)</f>
        <v>800</v>
      </c>
      <c r="BQ98" s="12">
        <v>33528</v>
      </c>
      <c r="BR98" s="46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0"/>
      <c r="CJ98" s="18"/>
      <c r="CK98" s="31">
        <v>34328</v>
      </c>
      <c r="CL98" s="19"/>
      <c r="CM98" s="19"/>
      <c r="CN98" s="19"/>
      <c r="CO98" s="19"/>
      <c r="CP98" s="19"/>
      <c r="CQ98" s="19"/>
      <c r="CR98" s="19"/>
      <c r="CS98" s="19"/>
      <c r="CT98" s="6"/>
      <c r="CU98" s="6"/>
      <c r="CV98" s="6"/>
      <c r="CW98" s="6"/>
      <c r="CX98" s="6"/>
      <c r="CY98" s="6"/>
      <c r="CZ98" s="6"/>
      <c r="DA98" s="6"/>
    </row>
    <row r="99" spans="1:105" ht="18.75">
      <c r="A99" s="20">
        <v>98</v>
      </c>
      <c r="B99" s="15" t="s">
        <v>69</v>
      </c>
      <c r="C99" s="15" t="s">
        <v>68</v>
      </c>
      <c r="D99" s="9">
        <f t="shared" si="80"/>
        <v>57000000</v>
      </c>
      <c r="E99" s="21">
        <f t="shared" si="98"/>
        <v>75081</v>
      </c>
      <c r="F99" s="5">
        <f t="shared" si="128"/>
        <v>12</v>
      </c>
      <c r="G99" s="10">
        <v>500000</v>
      </c>
      <c r="H99" s="10">
        <f t="shared" si="79"/>
        <v>44</v>
      </c>
      <c r="I99" s="11">
        <v>31401</v>
      </c>
      <c r="J99" s="10">
        <v>1000000</v>
      </c>
      <c r="K99" s="10">
        <f t="shared" si="129"/>
        <v>28</v>
      </c>
      <c r="L99" s="11">
        <v>31445</v>
      </c>
      <c r="M99" s="10">
        <v>1000000</v>
      </c>
      <c r="N99" s="10">
        <f t="shared" si="130"/>
        <v>54</v>
      </c>
      <c r="O99" s="11">
        <v>31473</v>
      </c>
      <c r="P99" s="10">
        <v>1000000</v>
      </c>
      <c r="Q99" s="10">
        <f t="shared" si="131"/>
        <v>331</v>
      </c>
      <c r="R99" s="11">
        <v>31527</v>
      </c>
      <c r="S99" s="10">
        <v>1500000</v>
      </c>
      <c r="T99" s="10">
        <f t="shared" si="116"/>
        <v>39</v>
      </c>
      <c r="U99" s="11">
        <v>31858</v>
      </c>
      <c r="V99" s="10">
        <v>2000000</v>
      </c>
      <c r="W99" s="10">
        <f t="shared" si="117"/>
        <v>61</v>
      </c>
      <c r="X99" s="11">
        <v>31897</v>
      </c>
      <c r="Y99" s="10">
        <v>1500000</v>
      </c>
      <c r="Z99" s="10">
        <f t="shared" si="118"/>
        <v>61</v>
      </c>
      <c r="AA99" s="11">
        <v>31958</v>
      </c>
      <c r="AB99" s="10">
        <v>1500000</v>
      </c>
      <c r="AC99" s="10">
        <f t="shared" si="119"/>
        <v>352</v>
      </c>
      <c r="AD99" s="11">
        <v>32019</v>
      </c>
      <c r="AE99" s="10">
        <v>1500000</v>
      </c>
      <c r="AF99" s="10">
        <f t="shared" si="121"/>
        <v>26</v>
      </c>
      <c r="AG99" s="12">
        <v>32371</v>
      </c>
      <c r="AH99" s="10">
        <v>500000</v>
      </c>
      <c r="AI99" s="10">
        <f t="shared" si="122"/>
        <v>162</v>
      </c>
      <c r="AJ99" s="12">
        <v>32397</v>
      </c>
      <c r="AK99" s="10">
        <v>1000000</v>
      </c>
      <c r="AL99" s="10">
        <f t="shared" si="123"/>
        <v>18</v>
      </c>
      <c r="AM99" s="12">
        <v>32559</v>
      </c>
      <c r="AN99" s="10">
        <v>500000</v>
      </c>
      <c r="AO99" s="10">
        <f t="shared" si="124"/>
        <v>33</v>
      </c>
      <c r="AP99" s="12">
        <v>32577</v>
      </c>
      <c r="AQ99" s="10">
        <v>3000000</v>
      </c>
      <c r="AR99" s="10">
        <f t="shared" si="125"/>
        <v>60</v>
      </c>
      <c r="AS99" s="12">
        <v>32610</v>
      </c>
      <c r="AT99" s="10">
        <v>3000000</v>
      </c>
      <c r="AU99" s="10">
        <f t="shared" si="126"/>
        <v>121</v>
      </c>
      <c r="AV99" s="12">
        <v>32670</v>
      </c>
      <c r="AW99" s="10">
        <v>3500000</v>
      </c>
      <c r="AX99" s="10">
        <f t="shared" si="127"/>
        <v>543</v>
      </c>
      <c r="AY99" s="12">
        <v>32791</v>
      </c>
      <c r="AZ99" s="10">
        <v>9000000</v>
      </c>
      <c r="BA99" s="10">
        <f>IF(BE99=0,$CK$2-BB99,BE99-BB99)</f>
        <v>187</v>
      </c>
      <c r="BB99" s="33">
        <v>33334</v>
      </c>
      <c r="BC99" s="24">
        <v>10000000</v>
      </c>
      <c r="BD99" s="10">
        <f>IF(BH99=0,$CK$2-BE99,BH99-BE99)</f>
        <v>51</v>
      </c>
      <c r="BE99" s="12">
        <v>33521</v>
      </c>
      <c r="BF99" s="24">
        <v>3000000</v>
      </c>
      <c r="BG99" s="10">
        <f>IF(BK99=0,$CK$2-BH99,BK99-BH99)</f>
        <v>17</v>
      </c>
      <c r="BH99" s="12">
        <v>33572</v>
      </c>
      <c r="BI99" s="24">
        <v>4000000</v>
      </c>
      <c r="BJ99" s="10">
        <f>IF(BN99=0,$CK$2-BK99,BN99-BK99)</f>
        <v>74</v>
      </c>
      <c r="BK99" s="12">
        <v>33589</v>
      </c>
      <c r="BL99" s="24">
        <v>4000000</v>
      </c>
      <c r="BM99" s="10">
        <f>IF(BQ99=0,$CK$2-BN99,BQ99-BN99)</f>
        <v>30</v>
      </c>
      <c r="BN99" s="12">
        <v>33663</v>
      </c>
      <c r="BO99" s="24">
        <v>4000000</v>
      </c>
      <c r="BP99" s="10">
        <f>IF(BT99=0,$CK$2-BQ99,BT99-BQ99)</f>
        <v>635</v>
      </c>
      <c r="BQ99" s="12">
        <v>33693</v>
      </c>
      <c r="BR99" s="46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0"/>
      <c r="CJ99" s="18"/>
      <c r="CK99" s="31">
        <v>34328</v>
      </c>
      <c r="CL99" s="19"/>
      <c r="CM99" s="19"/>
      <c r="CN99" s="19"/>
      <c r="CO99" s="19"/>
      <c r="CP99" s="19"/>
      <c r="CQ99" s="19"/>
      <c r="CR99" s="19"/>
      <c r="CS99" s="19"/>
      <c r="CT99" s="6"/>
      <c r="CU99" s="6"/>
      <c r="CV99" s="6"/>
      <c r="CW99" s="6"/>
      <c r="CX99" s="6"/>
      <c r="CY99" s="6"/>
      <c r="CZ99" s="6"/>
      <c r="DA99" s="6"/>
    </row>
  </sheetData>
  <sheetProtection password="CC4D" sheet="1" formatCells="0" formatColumns="0" formatRows="0" insertColumns="0" insertRows="0" insertHyperlinks="0" deleteColumns="0" deleteRows="0" sort="0" autoFilter="0" pivotTables="0"/>
  <sortState ref="A2:CI101">
    <sortCondition ref="B1"/>
  </sortState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100"/>
  <sheetViews>
    <sheetView rightToLeft="1" zoomScale="90" zoomScaleNormal="90" workbookViewId="0">
      <pane xSplit="9" ySplit="1" topLeftCell="U2" activePane="bottomRight" state="frozen"/>
      <selection pane="topRight" activeCell="J1" sqref="J1"/>
      <selection pane="bottomLeft" activeCell="A2" sqref="A2"/>
      <selection pane="bottomRight" activeCell="B23" sqref="B23"/>
    </sheetView>
  </sheetViews>
  <sheetFormatPr defaultRowHeight="20.25"/>
  <cols>
    <col min="1" max="1" width="11.140625" bestFit="1" customWidth="1"/>
    <col min="2" max="2" width="19.28515625" style="7" bestFit="1" customWidth="1"/>
    <col min="3" max="3" width="14.7109375" style="7" bestFit="1" customWidth="1"/>
    <col min="4" max="4" width="14.7109375" style="7" customWidth="1"/>
    <col min="5" max="5" width="17.28515625" style="32" bestFit="1" customWidth="1"/>
    <col min="6" max="6" width="12.28515625" style="32" bestFit="1" customWidth="1"/>
    <col min="7" max="7" width="13.7109375" style="40" bestFit="1" customWidth="1"/>
    <col min="8" max="8" width="7.85546875" style="52" bestFit="1" customWidth="1"/>
    <col min="9" max="9" width="13.7109375" bestFit="1" customWidth="1"/>
    <col min="10" max="10" width="11" bestFit="1" customWidth="1"/>
    <col min="12" max="12" width="9.7109375" bestFit="1" customWidth="1"/>
    <col min="13" max="13" width="11" bestFit="1" customWidth="1"/>
    <col min="15" max="15" width="9.7109375" bestFit="1" customWidth="1"/>
    <col min="16" max="16" width="11" bestFit="1" customWidth="1"/>
    <col min="18" max="18" width="9.7109375" bestFit="1" customWidth="1"/>
    <col min="19" max="19" width="11" bestFit="1" customWidth="1"/>
    <col min="21" max="21" width="9.7109375" bestFit="1" customWidth="1"/>
    <col min="22" max="22" width="11" bestFit="1" customWidth="1"/>
    <col min="24" max="25" width="9.7109375" bestFit="1" customWidth="1"/>
    <col min="27" max="27" width="9.7109375" bestFit="1" customWidth="1"/>
    <col min="30" max="30" width="9.7109375" bestFit="1" customWidth="1"/>
    <col min="33" max="33" width="9.7109375" bestFit="1" customWidth="1"/>
    <col min="92" max="92" width="14.5703125" style="29" customWidth="1"/>
  </cols>
  <sheetData>
    <row r="1" spans="1:92">
      <c r="A1" s="1" t="s">
        <v>36</v>
      </c>
      <c r="B1" s="14" t="s">
        <v>0</v>
      </c>
      <c r="C1" s="14" t="s">
        <v>1</v>
      </c>
      <c r="D1" s="42" t="s">
        <v>244</v>
      </c>
      <c r="E1" s="42" t="s">
        <v>243</v>
      </c>
      <c r="F1" s="37" t="s">
        <v>241</v>
      </c>
      <c r="G1" s="39" t="s">
        <v>251</v>
      </c>
      <c r="H1" s="50" t="s">
        <v>38</v>
      </c>
      <c r="I1" s="39" t="s">
        <v>242</v>
      </c>
      <c r="J1" s="23" t="s">
        <v>2</v>
      </c>
      <c r="K1" s="23" t="s">
        <v>39</v>
      </c>
      <c r="L1" s="16" t="s">
        <v>15</v>
      </c>
      <c r="M1" s="23" t="s">
        <v>3</v>
      </c>
      <c r="N1" s="23" t="s">
        <v>40</v>
      </c>
      <c r="O1" s="16" t="s">
        <v>20</v>
      </c>
      <c r="P1" s="23" t="s">
        <v>4</v>
      </c>
      <c r="Q1" s="23" t="s">
        <v>41</v>
      </c>
      <c r="R1" s="16" t="s">
        <v>19</v>
      </c>
      <c r="S1" s="23" t="s">
        <v>219</v>
      </c>
      <c r="T1" s="23" t="s">
        <v>42</v>
      </c>
      <c r="U1" s="16" t="s">
        <v>18</v>
      </c>
      <c r="V1" s="23" t="s">
        <v>5</v>
      </c>
      <c r="W1" s="23" t="s">
        <v>43</v>
      </c>
      <c r="X1" s="16" t="s">
        <v>17</v>
      </c>
      <c r="Y1" s="23" t="s">
        <v>6</v>
      </c>
      <c r="Z1" s="23" t="s">
        <v>44</v>
      </c>
      <c r="AA1" s="16" t="s">
        <v>16</v>
      </c>
      <c r="AB1" s="23" t="s">
        <v>7</v>
      </c>
      <c r="AC1" s="23" t="s">
        <v>45</v>
      </c>
      <c r="AD1" s="16" t="s">
        <v>21</v>
      </c>
      <c r="AE1" s="23" t="s">
        <v>8</v>
      </c>
      <c r="AF1" s="23" t="s">
        <v>46</v>
      </c>
      <c r="AG1" s="16" t="s">
        <v>22</v>
      </c>
      <c r="AH1" s="23" t="s">
        <v>9</v>
      </c>
      <c r="AI1" s="16" t="s">
        <v>47</v>
      </c>
      <c r="AJ1" s="25" t="s">
        <v>23</v>
      </c>
      <c r="AK1" s="23" t="s">
        <v>10</v>
      </c>
      <c r="AL1" s="16" t="s">
        <v>48</v>
      </c>
      <c r="AM1" s="26" t="s">
        <v>24</v>
      </c>
      <c r="AN1" s="23" t="s">
        <v>11</v>
      </c>
      <c r="AO1" s="16" t="s">
        <v>49</v>
      </c>
      <c r="AP1" s="26" t="s">
        <v>25</v>
      </c>
      <c r="AQ1" s="23" t="s">
        <v>12</v>
      </c>
      <c r="AR1" s="16" t="s">
        <v>50</v>
      </c>
      <c r="AS1" s="26" t="s">
        <v>26</v>
      </c>
      <c r="AT1" s="23" t="s">
        <v>222</v>
      </c>
      <c r="AU1" s="16" t="s">
        <v>51</v>
      </c>
      <c r="AV1" s="26" t="s">
        <v>27</v>
      </c>
      <c r="AW1" s="23" t="s">
        <v>13</v>
      </c>
      <c r="AX1" s="16" t="s">
        <v>52</v>
      </c>
      <c r="AY1" s="26" t="s">
        <v>28</v>
      </c>
      <c r="AZ1" s="23" t="s">
        <v>14</v>
      </c>
      <c r="BA1" s="16" t="s">
        <v>160</v>
      </c>
      <c r="BB1" s="26" t="s">
        <v>29</v>
      </c>
      <c r="BC1" s="23" t="s">
        <v>161</v>
      </c>
      <c r="BD1" s="16" t="s">
        <v>163</v>
      </c>
      <c r="BE1" s="26" t="s">
        <v>162</v>
      </c>
      <c r="BF1" s="23" t="s">
        <v>164</v>
      </c>
      <c r="BG1" s="16" t="s">
        <v>166</v>
      </c>
      <c r="BH1" s="26" t="s">
        <v>165</v>
      </c>
      <c r="BI1" s="23" t="s">
        <v>167</v>
      </c>
      <c r="BJ1" s="16" t="s">
        <v>168</v>
      </c>
      <c r="BK1" s="26" t="s">
        <v>169</v>
      </c>
      <c r="BL1" s="23" t="s">
        <v>171</v>
      </c>
      <c r="BM1" s="16" t="s">
        <v>172</v>
      </c>
      <c r="BN1" s="26" t="s">
        <v>170</v>
      </c>
      <c r="BO1" s="23" t="s">
        <v>174</v>
      </c>
      <c r="BP1" s="16" t="s">
        <v>175</v>
      </c>
      <c r="BQ1" s="26" t="s">
        <v>173</v>
      </c>
      <c r="BR1" s="23" t="s">
        <v>176</v>
      </c>
      <c r="BS1" s="16" t="s">
        <v>178</v>
      </c>
      <c r="BT1" s="26" t="s">
        <v>177</v>
      </c>
      <c r="BU1" s="23" t="s">
        <v>179</v>
      </c>
      <c r="BV1" s="16" t="s">
        <v>181</v>
      </c>
      <c r="BW1" s="26" t="s">
        <v>180</v>
      </c>
      <c r="BX1" s="23" t="s">
        <v>182</v>
      </c>
      <c r="BY1" s="16" t="s">
        <v>184</v>
      </c>
      <c r="BZ1" s="26" t="s">
        <v>183</v>
      </c>
      <c r="CA1" s="23" t="s">
        <v>185</v>
      </c>
      <c r="CB1" s="16" t="s">
        <v>187</v>
      </c>
      <c r="CC1" s="26" t="s">
        <v>186</v>
      </c>
      <c r="CD1" s="23" t="s">
        <v>190</v>
      </c>
      <c r="CE1" s="16" t="s">
        <v>192</v>
      </c>
      <c r="CF1" s="26" t="s">
        <v>191</v>
      </c>
      <c r="CG1" s="23" t="s">
        <v>196</v>
      </c>
      <c r="CH1" s="16" t="s">
        <v>195</v>
      </c>
      <c r="CI1" s="26" t="s">
        <v>193</v>
      </c>
      <c r="CJ1" s="23" t="s">
        <v>197</v>
      </c>
      <c r="CK1" s="16" t="s">
        <v>198</v>
      </c>
      <c r="CL1" s="26" t="s">
        <v>194</v>
      </c>
      <c r="CM1" s="26"/>
      <c r="CN1" s="26" t="s">
        <v>31</v>
      </c>
    </row>
    <row r="2" spans="1:92">
      <c r="A2" s="20">
        <v>1</v>
      </c>
      <c r="B2" s="15" t="s">
        <v>145</v>
      </c>
      <c r="C2" s="15" t="s">
        <v>146</v>
      </c>
      <c r="D2" s="43">
        <f t="shared" ref="D2:D33" si="0">E2+J2+M2+P2+S2+V2+Y2+AB2+AE2+AH2+AK2+AN2</f>
        <v>61000000</v>
      </c>
      <c r="E2" s="38">
        <f>امتيازبندي1!D2</f>
        <v>61000000</v>
      </c>
      <c r="F2" s="38">
        <f>امتيازبندي1!E2</f>
        <v>63505</v>
      </c>
      <c r="G2" s="41">
        <f>F2+I2</f>
        <v>63505</v>
      </c>
      <c r="H2" s="51">
        <f t="shared" ref="H2:H33" si="1">RANK(G2,$G$2:$G$99,0)</f>
        <v>67</v>
      </c>
      <c r="I2" s="49">
        <f t="shared" ref="I2:I33" si="2">((K2*J2)+(N2*(M2+J2))+(Q2*(P2+M2+J2))+(T2*(S2+P2+M2+J2))+(W2*(V2+S2+P2+M2+J2))+(Z2*(Y2+V2+S2+P2+M2+J2))+(AC2*(AB2+Y2+V2+S2+P2+M2+J2))+(AF2*(AE2+AB2+Y2+V2+S2+P2+M2+J2))+(AI2*(AH2+AE2+AB2+Y2+V2+S2+P2+M2+J2))+(AL2*(AK2+AH2+AE2+AB2+Y2+V2+S2+P2+M2+J2))+(AO2*(AN2+AK2+AH2+AE2+AB2+Y2+V2+S2+P2+M2+J2)))/1000000</f>
        <v>0</v>
      </c>
      <c r="J2" s="12"/>
      <c r="K2" s="10"/>
      <c r="L2" s="12"/>
      <c r="M2" s="12"/>
      <c r="N2" s="10"/>
      <c r="O2" s="12"/>
      <c r="P2" s="12"/>
      <c r="Q2" s="10"/>
      <c r="R2" s="12"/>
      <c r="S2" s="12"/>
      <c r="T2" s="10"/>
      <c r="U2" s="12"/>
      <c r="V2" s="12"/>
      <c r="W2" s="10"/>
      <c r="X2" s="12"/>
      <c r="Y2" s="12"/>
      <c r="Z2" s="10"/>
      <c r="AA2" s="10"/>
      <c r="CN2" s="31">
        <v>34328</v>
      </c>
    </row>
    <row r="3" spans="1:92">
      <c r="A3" s="20">
        <v>2</v>
      </c>
      <c r="B3" s="15" t="s">
        <v>56</v>
      </c>
      <c r="C3" s="15" t="s">
        <v>55</v>
      </c>
      <c r="D3" s="43">
        <f t="shared" si="0"/>
        <v>51200000</v>
      </c>
      <c r="E3" s="38">
        <f>امتيازبندي1!D3</f>
        <v>51200000</v>
      </c>
      <c r="F3" s="38">
        <f>امتيازبندي1!E3</f>
        <v>58784.9</v>
      </c>
      <c r="G3" s="41">
        <f t="shared" ref="G3:G66" si="3">F3+I3</f>
        <v>58784.9</v>
      </c>
      <c r="H3" s="51">
        <f t="shared" si="1"/>
        <v>81</v>
      </c>
      <c r="I3" s="49">
        <f t="shared" si="2"/>
        <v>0</v>
      </c>
      <c r="J3" s="12"/>
      <c r="K3" s="10"/>
      <c r="L3" s="12"/>
      <c r="M3" s="12"/>
      <c r="N3" s="10"/>
      <c r="O3" s="12"/>
      <c r="P3" s="12"/>
      <c r="Q3" s="10"/>
      <c r="R3" s="12"/>
      <c r="S3" s="12"/>
      <c r="T3" s="10"/>
      <c r="U3" s="12"/>
      <c r="V3" s="12"/>
      <c r="W3" s="10"/>
      <c r="X3" s="12"/>
      <c r="Y3" s="12"/>
      <c r="Z3" s="10"/>
      <c r="AA3" s="10"/>
      <c r="CN3" s="31">
        <v>34328</v>
      </c>
    </row>
    <row r="4" spans="1:92">
      <c r="A4" s="20">
        <v>3</v>
      </c>
      <c r="B4" s="15" t="s">
        <v>64</v>
      </c>
      <c r="C4" s="15" t="s">
        <v>65</v>
      </c>
      <c r="D4" s="43">
        <f t="shared" si="0"/>
        <v>61000000</v>
      </c>
      <c r="E4" s="38">
        <f>امتيازبندي1!D4</f>
        <v>27000000</v>
      </c>
      <c r="F4" s="38">
        <f>امتيازبندي1!E4</f>
        <v>51001</v>
      </c>
      <c r="G4" s="41">
        <f t="shared" si="3"/>
        <v>77041</v>
      </c>
      <c r="H4" s="51">
        <f t="shared" si="1"/>
        <v>10</v>
      </c>
      <c r="I4" s="49">
        <f t="shared" si="2"/>
        <v>26040</v>
      </c>
      <c r="J4" s="10">
        <v>10000000</v>
      </c>
      <c r="K4" s="10">
        <f>IF(O4=0,$CN$2-L4,O4-L4)</f>
        <v>29</v>
      </c>
      <c r="L4" s="12">
        <v>33528</v>
      </c>
      <c r="M4" s="10">
        <v>3000000</v>
      </c>
      <c r="N4" s="10">
        <f>IF(R4=0,$CN$2-O4,R4-O4)</f>
        <v>14</v>
      </c>
      <c r="O4" s="12">
        <v>33557</v>
      </c>
      <c r="P4" s="34">
        <v>16000000</v>
      </c>
      <c r="Q4" s="34">
        <f>IF(U4=0,$CN$2-R4,U4-R4)</f>
        <v>16</v>
      </c>
      <c r="R4" s="44">
        <v>33571</v>
      </c>
      <c r="S4" s="34">
        <v>2500000</v>
      </c>
      <c r="T4" s="34">
        <f>IF(X4=0,$CN$2-U4,X4-U4)</f>
        <v>36</v>
      </c>
      <c r="U4" s="44">
        <v>33587</v>
      </c>
      <c r="V4" s="12">
        <v>2500000</v>
      </c>
      <c r="W4" s="34">
        <f>IF(AA4=0,$CN$2-X4,AA4-X4)</f>
        <v>705</v>
      </c>
      <c r="X4" s="44">
        <v>33623</v>
      </c>
      <c r="Y4" s="12"/>
      <c r="Z4" s="10"/>
      <c r="AA4" s="10"/>
      <c r="CN4" s="31">
        <v>34328</v>
      </c>
    </row>
    <row r="5" spans="1:92">
      <c r="A5" s="20">
        <v>4</v>
      </c>
      <c r="B5" s="15" t="s">
        <v>113</v>
      </c>
      <c r="C5" s="15" t="s">
        <v>114</v>
      </c>
      <c r="D5" s="43">
        <f t="shared" si="0"/>
        <v>61000000</v>
      </c>
      <c r="E5" s="38">
        <f>امتيازبندي1!D5</f>
        <v>55000000</v>
      </c>
      <c r="F5" s="38">
        <f>امتيازبندي1!E5</f>
        <v>69255.199999999997</v>
      </c>
      <c r="G5" s="41">
        <f t="shared" si="3"/>
        <v>73245.2</v>
      </c>
      <c r="H5" s="51">
        <f t="shared" si="1"/>
        <v>25</v>
      </c>
      <c r="I5" s="49">
        <f t="shared" si="2"/>
        <v>3990</v>
      </c>
      <c r="J5" s="10">
        <v>6000000</v>
      </c>
      <c r="K5" s="10">
        <f>IF(O5=0,$CN$2-L5,O5-L5)</f>
        <v>665</v>
      </c>
      <c r="L5" s="12">
        <v>33663</v>
      </c>
      <c r="M5" s="12"/>
      <c r="N5" s="10"/>
      <c r="O5" s="12"/>
      <c r="P5" s="12"/>
      <c r="Q5" s="10"/>
      <c r="R5" s="12"/>
      <c r="S5" s="12"/>
      <c r="T5" s="10"/>
      <c r="U5" s="12"/>
      <c r="V5" s="12"/>
      <c r="W5" s="10"/>
      <c r="X5" s="12"/>
      <c r="Y5" s="12"/>
      <c r="Z5" s="10"/>
      <c r="AA5" s="10"/>
      <c r="CN5" s="31">
        <v>34328</v>
      </c>
    </row>
    <row r="6" spans="1:92">
      <c r="A6" s="20">
        <v>5</v>
      </c>
      <c r="B6" s="15" t="s">
        <v>132</v>
      </c>
      <c r="C6" s="15" t="s">
        <v>133</v>
      </c>
      <c r="D6" s="43">
        <f t="shared" si="0"/>
        <v>61000000</v>
      </c>
      <c r="E6" s="38">
        <f>امتيازبندي1!D6</f>
        <v>61000000</v>
      </c>
      <c r="F6" s="38">
        <f>امتيازبندي1!E6</f>
        <v>71891.600000000006</v>
      </c>
      <c r="G6" s="41">
        <f t="shared" si="3"/>
        <v>71891.600000000006</v>
      </c>
      <c r="H6" s="51">
        <f t="shared" si="1"/>
        <v>31</v>
      </c>
      <c r="I6" s="49">
        <f t="shared" si="2"/>
        <v>0</v>
      </c>
      <c r="J6" s="12"/>
      <c r="K6" s="10"/>
      <c r="L6" s="12"/>
      <c r="M6" s="12"/>
      <c r="N6" s="10"/>
      <c r="O6" s="12"/>
      <c r="P6" s="12"/>
      <c r="Q6" s="10"/>
      <c r="R6" s="12"/>
      <c r="S6" s="12"/>
      <c r="T6" s="10"/>
      <c r="U6" s="12"/>
      <c r="V6" s="12"/>
      <c r="W6" s="10"/>
      <c r="X6" s="12"/>
      <c r="Y6" s="12"/>
      <c r="Z6" s="10"/>
      <c r="AA6" s="10"/>
      <c r="CN6" s="31">
        <v>34328</v>
      </c>
    </row>
    <row r="7" spans="1:92">
      <c r="A7" s="20">
        <v>6</v>
      </c>
      <c r="B7" s="15" t="s">
        <v>119</v>
      </c>
      <c r="C7" s="15" t="s">
        <v>120</v>
      </c>
      <c r="D7" s="43">
        <f t="shared" si="0"/>
        <v>61000000</v>
      </c>
      <c r="E7" s="38">
        <f>امتيازبندي1!D7</f>
        <v>61000000</v>
      </c>
      <c r="F7" s="38">
        <f>امتيازبندي1!E7</f>
        <v>76052.5</v>
      </c>
      <c r="G7" s="41">
        <f t="shared" si="3"/>
        <v>76052.5</v>
      </c>
      <c r="H7" s="51">
        <f t="shared" si="1"/>
        <v>15</v>
      </c>
      <c r="I7" s="49">
        <f t="shared" si="2"/>
        <v>0</v>
      </c>
      <c r="J7" s="12"/>
      <c r="K7" s="10"/>
      <c r="L7" s="12"/>
      <c r="M7" s="12"/>
      <c r="N7" s="10"/>
      <c r="O7" s="12"/>
      <c r="P7" s="12"/>
      <c r="Q7" s="10"/>
      <c r="R7" s="12"/>
      <c r="S7" s="12"/>
      <c r="T7" s="10"/>
      <c r="U7" s="12"/>
      <c r="V7" s="12"/>
      <c r="W7" s="10"/>
      <c r="X7" s="12"/>
      <c r="Y7" s="12"/>
      <c r="Z7" s="10"/>
      <c r="AA7" s="10"/>
      <c r="CN7" s="31">
        <v>34328</v>
      </c>
    </row>
    <row r="8" spans="1:92">
      <c r="A8" s="20">
        <v>7</v>
      </c>
      <c r="B8" s="15" t="s">
        <v>32</v>
      </c>
      <c r="C8" s="15" t="s">
        <v>33</v>
      </c>
      <c r="D8" s="43">
        <f t="shared" si="0"/>
        <v>61000000</v>
      </c>
      <c r="E8" s="38">
        <f>امتيازبندي1!D8</f>
        <v>61000000</v>
      </c>
      <c r="F8" s="38">
        <f>امتيازبندي1!E8</f>
        <v>74239.100000000006</v>
      </c>
      <c r="G8" s="41">
        <f t="shared" si="3"/>
        <v>74239.100000000006</v>
      </c>
      <c r="H8" s="51">
        <f t="shared" si="1"/>
        <v>22</v>
      </c>
      <c r="I8" s="49">
        <f t="shared" si="2"/>
        <v>0</v>
      </c>
      <c r="J8" s="12"/>
      <c r="K8" s="10"/>
      <c r="L8" s="12"/>
      <c r="M8" s="12"/>
      <c r="N8" s="10"/>
      <c r="O8" s="12"/>
      <c r="P8" s="12"/>
      <c r="Q8" s="10"/>
      <c r="R8" s="12"/>
      <c r="S8" s="12"/>
      <c r="T8" s="10"/>
      <c r="U8" s="12"/>
      <c r="V8" s="12"/>
      <c r="W8" s="10"/>
      <c r="X8" s="12"/>
      <c r="Y8" s="12"/>
      <c r="Z8" s="10"/>
      <c r="AA8" s="10"/>
      <c r="CN8" s="31">
        <v>34328</v>
      </c>
    </row>
    <row r="9" spans="1:92">
      <c r="A9" s="20">
        <v>8</v>
      </c>
      <c r="B9" s="15" t="s">
        <v>220</v>
      </c>
      <c r="C9" s="15" t="s">
        <v>221</v>
      </c>
      <c r="D9" s="43">
        <f t="shared" si="0"/>
        <v>61000000</v>
      </c>
      <c r="E9" s="38">
        <f>امتيازبندي1!D9</f>
        <v>61000000</v>
      </c>
      <c r="F9" s="38">
        <f>امتيازبندي1!E9</f>
        <v>72316.2</v>
      </c>
      <c r="G9" s="41">
        <f t="shared" si="3"/>
        <v>72316.2</v>
      </c>
      <c r="H9" s="51">
        <f t="shared" si="1"/>
        <v>28</v>
      </c>
      <c r="I9" s="49">
        <f t="shared" si="2"/>
        <v>0</v>
      </c>
      <c r="J9" s="12"/>
      <c r="K9" s="10"/>
      <c r="L9" s="12"/>
      <c r="M9" s="12"/>
      <c r="N9" s="10"/>
      <c r="O9" s="12"/>
      <c r="P9" s="12"/>
      <c r="Q9" s="10"/>
      <c r="R9" s="12"/>
      <c r="S9" s="12"/>
      <c r="T9" s="10"/>
      <c r="U9" s="12"/>
      <c r="V9" s="12"/>
      <c r="W9" s="10"/>
      <c r="X9" s="12"/>
      <c r="Y9" s="12"/>
      <c r="Z9" s="10"/>
      <c r="AA9" s="10"/>
      <c r="CN9" s="31">
        <v>34328</v>
      </c>
    </row>
    <row r="10" spans="1:92">
      <c r="A10" s="20">
        <v>19</v>
      </c>
      <c r="B10" s="15" t="s">
        <v>259</v>
      </c>
      <c r="C10" s="15" t="s">
        <v>248</v>
      </c>
      <c r="D10" s="43">
        <f t="shared" si="0"/>
        <v>61000000</v>
      </c>
      <c r="E10" s="38">
        <f>امتيازبندي1!D10</f>
        <v>61000000</v>
      </c>
      <c r="F10" s="38">
        <f>امتيازبندي1!E10</f>
        <v>55729</v>
      </c>
      <c r="G10" s="41">
        <f t="shared" si="3"/>
        <v>55729</v>
      </c>
      <c r="H10" s="51">
        <f t="shared" si="1"/>
        <v>86</v>
      </c>
      <c r="I10" s="49">
        <f t="shared" si="2"/>
        <v>0</v>
      </c>
      <c r="J10" s="12"/>
      <c r="K10" s="10"/>
      <c r="L10" s="12"/>
      <c r="M10" s="12"/>
      <c r="N10" s="10"/>
      <c r="O10" s="12"/>
      <c r="P10" s="12"/>
      <c r="Q10" s="10"/>
      <c r="R10" s="12"/>
      <c r="S10" s="12"/>
      <c r="T10" s="10"/>
      <c r="U10" s="12"/>
      <c r="V10" s="12"/>
      <c r="W10" s="10"/>
      <c r="X10" s="12"/>
      <c r="Y10" s="12"/>
      <c r="Z10" s="10"/>
      <c r="AA10" s="10"/>
      <c r="CN10" s="31">
        <v>34328</v>
      </c>
    </row>
    <row r="11" spans="1:92">
      <c r="A11" s="20">
        <v>11</v>
      </c>
      <c r="B11" s="15" t="s">
        <v>159</v>
      </c>
      <c r="C11" s="15" t="s">
        <v>53</v>
      </c>
      <c r="D11" s="43">
        <f t="shared" si="0"/>
        <v>61000000</v>
      </c>
      <c r="E11" s="38">
        <f>امتيازبندي1!D11</f>
        <v>57000000</v>
      </c>
      <c r="F11" s="38">
        <f>امتيازبندي1!E11</f>
        <v>62502.899767000003</v>
      </c>
      <c r="G11" s="41">
        <f t="shared" si="3"/>
        <v>64818.899767000003</v>
      </c>
      <c r="H11" s="51">
        <f t="shared" si="1"/>
        <v>60</v>
      </c>
      <c r="I11" s="49">
        <f t="shared" si="2"/>
        <v>2316</v>
      </c>
      <c r="J11" s="10">
        <v>4000000</v>
      </c>
      <c r="K11" s="10">
        <f>IF(O11=0,$CN$2-L11,O11-L11)</f>
        <v>579</v>
      </c>
      <c r="L11" s="12">
        <v>33749</v>
      </c>
      <c r="M11" s="12"/>
      <c r="N11" s="10"/>
      <c r="O11" s="12"/>
      <c r="P11" s="12"/>
      <c r="Q11" s="10"/>
      <c r="R11" s="12"/>
      <c r="S11" s="12"/>
      <c r="T11" s="10"/>
      <c r="U11" s="12"/>
      <c r="V11" s="12"/>
      <c r="W11" s="10"/>
      <c r="X11" s="12"/>
      <c r="Y11" s="12"/>
      <c r="Z11" s="10"/>
      <c r="AA11" s="10"/>
      <c r="CN11" s="31">
        <v>34328</v>
      </c>
    </row>
    <row r="12" spans="1:92">
      <c r="A12" s="20">
        <v>12</v>
      </c>
      <c r="B12" s="15" t="s">
        <v>61</v>
      </c>
      <c r="C12" s="15" t="s">
        <v>62</v>
      </c>
      <c r="D12" s="43">
        <f t="shared" si="0"/>
        <v>61000000</v>
      </c>
      <c r="E12" s="38">
        <f>امتيازبندي1!D12</f>
        <v>61000000</v>
      </c>
      <c r="F12" s="38">
        <f>امتيازبندي1!E12</f>
        <v>60487.7</v>
      </c>
      <c r="G12" s="41">
        <f t="shared" si="3"/>
        <v>60487.7</v>
      </c>
      <c r="H12" s="51">
        <f t="shared" si="1"/>
        <v>78</v>
      </c>
      <c r="I12" s="49">
        <f t="shared" si="2"/>
        <v>0</v>
      </c>
      <c r="J12" s="10"/>
      <c r="K12" s="10"/>
      <c r="L12" s="12"/>
      <c r="M12" s="12"/>
      <c r="N12" s="10"/>
      <c r="O12" s="12"/>
      <c r="P12" s="12"/>
      <c r="Q12" s="10"/>
      <c r="R12" s="12"/>
      <c r="S12" s="12"/>
      <c r="T12" s="10"/>
      <c r="U12" s="12"/>
      <c r="V12" s="12"/>
      <c r="W12" s="10"/>
      <c r="X12" s="12"/>
      <c r="Y12" s="12"/>
      <c r="Z12" s="10"/>
      <c r="AA12" s="10"/>
      <c r="CN12" s="31">
        <v>34328</v>
      </c>
    </row>
    <row r="13" spans="1:92">
      <c r="A13" s="20">
        <v>13</v>
      </c>
      <c r="B13" s="15" t="s">
        <v>126</v>
      </c>
      <c r="C13" s="15" t="s">
        <v>127</v>
      </c>
      <c r="D13" s="43">
        <f t="shared" si="0"/>
        <v>61000000</v>
      </c>
      <c r="E13" s="38">
        <f>امتيازبندي1!D13</f>
        <v>50000000</v>
      </c>
      <c r="F13" s="38">
        <f>امتيازبندي1!E13</f>
        <v>68793</v>
      </c>
      <c r="G13" s="41">
        <f t="shared" si="3"/>
        <v>75008</v>
      </c>
      <c r="H13" s="51">
        <f t="shared" si="1"/>
        <v>18</v>
      </c>
      <c r="I13" s="49">
        <f t="shared" si="2"/>
        <v>6215</v>
      </c>
      <c r="J13" s="34">
        <v>1000000</v>
      </c>
      <c r="K13" s="34">
        <f>IF(O13=0,$CN$2-L13,O13-L13)</f>
        <v>132</v>
      </c>
      <c r="L13" s="44">
        <v>33593</v>
      </c>
      <c r="M13" s="34">
        <v>5000000</v>
      </c>
      <c r="N13" s="34">
        <f>IF(R13=0,$CN$2-O13,R13-O13)</f>
        <v>110</v>
      </c>
      <c r="O13" s="44">
        <v>33725</v>
      </c>
      <c r="P13" s="34">
        <v>5000000</v>
      </c>
      <c r="Q13" s="34">
        <f>IF(U13=0,$CN$2-R13,U13-R13)</f>
        <v>493</v>
      </c>
      <c r="R13" s="44">
        <v>33835</v>
      </c>
      <c r="S13" s="12"/>
      <c r="T13" s="10"/>
      <c r="U13" s="12"/>
      <c r="V13" s="12"/>
      <c r="W13" s="10"/>
      <c r="X13" s="12"/>
      <c r="Y13" s="12"/>
      <c r="Z13" s="10"/>
      <c r="AA13" s="10"/>
      <c r="CN13" s="31">
        <v>34328</v>
      </c>
    </row>
    <row r="14" spans="1:92">
      <c r="A14" s="20">
        <v>14</v>
      </c>
      <c r="B14" s="15" t="s">
        <v>76</v>
      </c>
      <c r="C14" s="15" t="s">
        <v>77</v>
      </c>
      <c r="D14" s="43">
        <f t="shared" si="0"/>
        <v>61000000</v>
      </c>
      <c r="E14" s="38">
        <f>امتيازبندي1!D14</f>
        <v>49000000</v>
      </c>
      <c r="F14" s="38">
        <f>امتيازبندي1!E14</f>
        <v>66929.2</v>
      </c>
      <c r="G14" s="41">
        <f t="shared" si="3"/>
        <v>72453.599999999991</v>
      </c>
      <c r="H14" s="51">
        <f t="shared" si="1"/>
        <v>27</v>
      </c>
      <c r="I14" s="49">
        <f t="shared" si="2"/>
        <v>5524.4</v>
      </c>
      <c r="J14" s="34">
        <v>1000000</v>
      </c>
      <c r="K14" s="34">
        <f>IF(O14=0,$CN$2-L14,O14-L14)</f>
        <v>80</v>
      </c>
      <c r="L14" s="44">
        <v>33725</v>
      </c>
      <c r="M14" s="34">
        <v>5000000</v>
      </c>
      <c r="N14" s="34">
        <f>IF(R14=0,$CN$2-O14,R14-O14)</f>
        <v>45</v>
      </c>
      <c r="O14" s="44">
        <v>33805</v>
      </c>
      <c r="P14" s="34">
        <v>1000000</v>
      </c>
      <c r="Q14" s="34">
        <f>IF(U14=0,$CN$2-R14,U14-R14)</f>
        <v>66</v>
      </c>
      <c r="R14" s="44">
        <v>33850</v>
      </c>
      <c r="S14" s="34">
        <v>2000000</v>
      </c>
      <c r="T14" s="34">
        <f>IF(X14=0,$CN$2-U14,X14-U14)</f>
        <v>76</v>
      </c>
      <c r="U14" s="44">
        <v>33916</v>
      </c>
      <c r="V14" s="34">
        <v>2600000</v>
      </c>
      <c r="W14" s="34">
        <f>IF(AA14=0,$CN$2-X14,AA14-X14)</f>
        <v>9</v>
      </c>
      <c r="X14" s="44">
        <v>33992</v>
      </c>
      <c r="Y14" s="34">
        <v>400000</v>
      </c>
      <c r="Z14" s="34">
        <f>IF(AD14=0,$CN$2-AA14,AD14-AA14)</f>
        <v>327</v>
      </c>
      <c r="AA14" s="44">
        <v>34001</v>
      </c>
      <c r="CN14" s="31">
        <v>34328</v>
      </c>
    </row>
    <row r="15" spans="1:92">
      <c r="A15" s="20">
        <v>77</v>
      </c>
      <c r="B15" s="15" t="s">
        <v>76</v>
      </c>
      <c r="C15" s="15" t="s">
        <v>235</v>
      </c>
      <c r="D15" s="43">
        <f t="shared" si="0"/>
        <v>61000000</v>
      </c>
      <c r="E15" s="38">
        <f>امتيازبندي1!D15</f>
        <v>61000000</v>
      </c>
      <c r="F15" s="38">
        <f>امتيازبندي1!E15</f>
        <v>76001.600000000006</v>
      </c>
      <c r="G15" s="41">
        <f t="shared" si="3"/>
        <v>76001.600000000006</v>
      </c>
      <c r="H15" s="51">
        <f t="shared" si="1"/>
        <v>16</v>
      </c>
      <c r="I15" s="49">
        <f t="shared" si="2"/>
        <v>0</v>
      </c>
      <c r="J15" s="12"/>
      <c r="K15" s="10"/>
      <c r="L15" s="12"/>
      <c r="M15" s="12"/>
      <c r="N15" s="10"/>
      <c r="O15" s="12"/>
      <c r="P15" s="12"/>
      <c r="Q15" s="10"/>
      <c r="R15" s="12"/>
      <c r="S15" s="12"/>
      <c r="T15" s="10"/>
      <c r="U15" s="12"/>
      <c r="V15" s="12"/>
      <c r="W15" s="10"/>
      <c r="X15" s="12"/>
      <c r="Y15" s="12"/>
      <c r="Z15" s="10"/>
      <c r="AA15" s="10"/>
      <c r="CN15" s="31">
        <v>34328</v>
      </c>
    </row>
    <row r="16" spans="1:92">
      <c r="A16" s="20">
        <v>16</v>
      </c>
      <c r="B16" s="15" t="s">
        <v>95</v>
      </c>
      <c r="C16" s="15" t="s">
        <v>55</v>
      </c>
      <c r="D16" s="43">
        <f t="shared" si="0"/>
        <v>61000000</v>
      </c>
      <c r="E16" s="38">
        <f>امتيازبندي1!D16</f>
        <v>61000000</v>
      </c>
      <c r="F16" s="38">
        <f>امتيازبندي1!E16</f>
        <v>61315.199999999997</v>
      </c>
      <c r="G16" s="41">
        <f t="shared" si="3"/>
        <v>61315.199999999997</v>
      </c>
      <c r="H16" s="51">
        <f t="shared" si="1"/>
        <v>74</v>
      </c>
      <c r="I16" s="49">
        <f t="shared" si="2"/>
        <v>0</v>
      </c>
      <c r="J16" s="12"/>
      <c r="K16" s="10"/>
      <c r="L16" s="12"/>
      <c r="M16" s="12"/>
      <c r="N16" s="10"/>
      <c r="O16" s="12"/>
      <c r="P16" s="12"/>
      <c r="Q16" s="10"/>
      <c r="R16" s="12"/>
      <c r="S16" s="12"/>
      <c r="T16" s="10"/>
      <c r="U16" s="12"/>
      <c r="V16" s="12"/>
      <c r="W16" s="10"/>
      <c r="X16" s="12"/>
      <c r="Y16" s="12"/>
      <c r="Z16" s="10"/>
      <c r="AA16" s="10"/>
      <c r="CN16" s="31">
        <v>34328</v>
      </c>
    </row>
    <row r="17" spans="1:92">
      <c r="A17" s="20">
        <v>17</v>
      </c>
      <c r="B17" s="15" t="s">
        <v>108</v>
      </c>
      <c r="C17" s="15" t="s">
        <v>102</v>
      </c>
      <c r="D17" s="43">
        <f t="shared" si="0"/>
        <v>61000000</v>
      </c>
      <c r="E17" s="38">
        <f>امتيازبندي1!D17</f>
        <v>61000000</v>
      </c>
      <c r="F17" s="38">
        <f>امتيازبندي1!E17</f>
        <v>68867</v>
      </c>
      <c r="G17" s="41">
        <f t="shared" si="3"/>
        <v>68867</v>
      </c>
      <c r="H17" s="51">
        <f t="shared" si="1"/>
        <v>43</v>
      </c>
      <c r="I17" s="49">
        <f t="shared" si="2"/>
        <v>0</v>
      </c>
      <c r="J17" s="12"/>
      <c r="K17" s="10"/>
      <c r="L17" s="12"/>
      <c r="M17" s="12"/>
      <c r="N17" s="10"/>
      <c r="O17" s="12"/>
      <c r="P17" s="12"/>
      <c r="Q17" s="10"/>
      <c r="R17" s="12"/>
      <c r="S17" s="12"/>
      <c r="T17" s="10"/>
      <c r="U17" s="12"/>
      <c r="V17" s="12"/>
      <c r="W17" s="10"/>
      <c r="X17" s="12"/>
      <c r="Y17" s="12"/>
      <c r="Z17" s="10"/>
      <c r="AA17" s="10"/>
      <c r="CN17" s="31">
        <v>34328</v>
      </c>
    </row>
    <row r="18" spans="1:92">
      <c r="A18" s="20">
        <v>18</v>
      </c>
      <c r="B18" s="15" t="s">
        <v>252</v>
      </c>
      <c r="C18" s="15" t="s">
        <v>253</v>
      </c>
      <c r="D18" s="43">
        <f t="shared" si="0"/>
        <v>61000000</v>
      </c>
      <c r="E18" s="38">
        <f>امتيازبندي1!D18</f>
        <v>61000000</v>
      </c>
      <c r="F18" s="38">
        <f>امتيازبندي1!E18</f>
        <v>64810.5</v>
      </c>
      <c r="G18" s="41">
        <f t="shared" si="3"/>
        <v>64810.5</v>
      </c>
      <c r="H18" s="51">
        <f t="shared" si="1"/>
        <v>61</v>
      </c>
      <c r="I18" s="49">
        <f t="shared" si="2"/>
        <v>0</v>
      </c>
      <c r="J18" s="12"/>
      <c r="K18" s="10"/>
      <c r="L18" s="12"/>
      <c r="M18" s="12"/>
      <c r="N18" s="10"/>
      <c r="O18" s="12"/>
      <c r="P18" s="12"/>
      <c r="Q18" s="10"/>
      <c r="R18" s="12"/>
      <c r="S18" s="12"/>
      <c r="T18" s="10"/>
      <c r="U18" s="12"/>
      <c r="V18" s="12"/>
      <c r="W18" s="10"/>
      <c r="X18" s="12"/>
      <c r="Y18" s="12"/>
      <c r="Z18" s="10"/>
      <c r="AA18" s="10"/>
      <c r="CN18" s="31">
        <v>34328</v>
      </c>
    </row>
    <row r="19" spans="1:92">
      <c r="A19" s="20">
        <v>20</v>
      </c>
      <c r="B19" s="15" t="s">
        <v>230</v>
      </c>
      <c r="C19" s="15" t="s">
        <v>80</v>
      </c>
      <c r="D19" s="43">
        <f t="shared" si="0"/>
        <v>61000000</v>
      </c>
      <c r="E19" s="38">
        <f>امتيازبندي1!D19</f>
        <v>35000000</v>
      </c>
      <c r="F19" s="38">
        <f>امتيازبندي1!E19</f>
        <v>51718.2</v>
      </c>
      <c r="G19" s="41">
        <f t="shared" si="3"/>
        <v>68626.2</v>
      </c>
      <c r="H19" s="51">
        <f t="shared" si="1"/>
        <v>45</v>
      </c>
      <c r="I19" s="49">
        <f t="shared" si="2"/>
        <v>16908</v>
      </c>
      <c r="J19" s="10">
        <v>3000000</v>
      </c>
      <c r="K19" s="10">
        <f>IF(O19=0,$CN$2-L19,O19-L19)</f>
        <v>108</v>
      </c>
      <c r="L19" s="12">
        <v>33541</v>
      </c>
      <c r="M19" s="34">
        <v>6000000</v>
      </c>
      <c r="N19" s="34">
        <f>IF(R19=0,$CN$2-O19,R19-O19)</f>
        <v>10</v>
      </c>
      <c r="O19" s="44">
        <v>33649</v>
      </c>
      <c r="P19" s="34">
        <v>7000000</v>
      </c>
      <c r="Q19" s="34">
        <f>IF(U19=0,$CN$2-R19,U19-R19)</f>
        <v>90</v>
      </c>
      <c r="R19" s="44">
        <v>33659</v>
      </c>
      <c r="S19" s="34">
        <v>10000000</v>
      </c>
      <c r="T19" s="34">
        <f>IF(X19=0,$CN$2-U19,X19-U19)</f>
        <v>579</v>
      </c>
      <c r="U19" s="44">
        <v>33749</v>
      </c>
      <c r="V19" s="12"/>
      <c r="W19" s="10"/>
      <c r="X19" s="12"/>
      <c r="Y19" s="12"/>
      <c r="Z19" s="10"/>
      <c r="AA19" s="10"/>
      <c r="CN19" s="31">
        <v>34328</v>
      </c>
    </row>
    <row r="20" spans="1:92">
      <c r="A20" s="20">
        <v>21</v>
      </c>
      <c r="B20" s="15" t="s">
        <v>149</v>
      </c>
      <c r="C20" s="15" t="s">
        <v>150</v>
      </c>
      <c r="D20" s="43">
        <f t="shared" si="0"/>
        <v>61000000</v>
      </c>
      <c r="E20" s="38">
        <f>امتيازبندي1!D20</f>
        <v>61000000</v>
      </c>
      <c r="F20" s="38">
        <f>امتيازبندي1!E20</f>
        <v>63736.5</v>
      </c>
      <c r="G20" s="41">
        <f t="shared" si="3"/>
        <v>63736.5</v>
      </c>
      <c r="H20" s="51">
        <f t="shared" si="1"/>
        <v>66</v>
      </c>
      <c r="I20" s="49">
        <f t="shared" si="2"/>
        <v>0</v>
      </c>
      <c r="J20" s="12"/>
      <c r="K20" s="10"/>
      <c r="L20" s="12"/>
      <c r="M20" s="12"/>
      <c r="N20" s="10"/>
      <c r="O20" s="12"/>
      <c r="P20" s="12"/>
      <c r="Q20" s="10"/>
      <c r="R20" s="12"/>
      <c r="S20" s="12"/>
      <c r="T20" s="10"/>
      <c r="U20" s="12"/>
      <c r="V20" s="12"/>
      <c r="W20" s="10"/>
      <c r="X20" s="12"/>
      <c r="Y20" s="12"/>
      <c r="Z20" s="10"/>
      <c r="AA20" s="10"/>
      <c r="CN20" s="31">
        <v>34328</v>
      </c>
    </row>
    <row r="21" spans="1:92">
      <c r="A21" s="20">
        <v>22</v>
      </c>
      <c r="B21" s="15" t="s">
        <v>155</v>
      </c>
      <c r="C21" s="15" t="s">
        <v>142</v>
      </c>
      <c r="D21" s="43">
        <f t="shared" si="0"/>
        <v>61000000</v>
      </c>
      <c r="E21" s="38">
        <f>امتيازبندي1!D21</f>
        <v>61000000</v>
      </c>
      <c r="F21" s="38">
        <f>امتيازبندي1!E21</f>
        <v>67580.5</v>
      </c>
      <c r="G21" s="41">
        <f t="shared" si="3"/>
        <v>67580.5</v>
      </c>
      <c r="H21" s="51">
        <f t="shared" si="1"/>
        <v>52</v>
      </c>
      <c r="I21" s="49">
        <f t="shared" si="2"/>
        <v>0</v>
      </c>
      <c r="J21" s="12"/>
      <c r="K21" s="10"/>
      <c r="L21" s="12"/>
      <c r="M21" s="12"/>
      <c r="N21" s="10"/>
      <c r="O21" s="12"/>
      <c r="P21" s="12"/>
      <c r="Q21" s="10"/>
      <c r="R21" s="12"/>
      <c r="S21" s="12"/>
      <c r="T21" s="10"/>
      <c r="U21" s="12"/>
      <c r="V21" s="12"/>
      <c r="W21" s="10"/>
      <c r="X21" s="12"/>
      <c r="Y21" s="12"/>
      <c r="Z21" s="10"/>
      <c r="AA21" s="10"/>
      <c r="CN21" s="31">
        <v>34328</v>
      </c>
    </row>
    <row r="22" spans="1:92">
      <c r="A22" s="20">
        <v>23</v>
      </c>
      <c r="B22" s="15" t="s">
        <v>91</v>
      </c>
      <c r="C22" s="15" t="s">
        <v>92</v>
      </c>
      <c r="D22" s="43">
        <f t="shared" si="0"/>
        <v>61100000</v>
      </c>
      <c r="E22" s="38">
        <f>امتيازبندي1!D22</f>
        <v>49100000</v>
      </c>
      <c r="F22" s="38">
        <f>امتيازبندي1!E22</f>
        <v>66284.7</v>
      </c>
      <c r="G22" s="41">
        <f t="shared" si="3"/>
        <v>73532.7</v>
      </c>
      <c r="H22" s="51">
        <f t="shared" si="1"/>
        <v>24</v>
      </c>
      <c r="I22" s="49">
        <f t="shared" si="2"/>
        <v>7248</v>
      </c>
      <c r="J22" s="24">
        <v>4000000</v>
      </c>
      <c r="K22" s="10">
        <f>IF(O22=0,$CN$2-L22,O22-L22)</f>
        <v>30</v>
      </c>
      <c r="L22" s="33">
        <v>33694</v>
      </c>
      <c r="M22" s="24">
        <v>4000000</v>
      </c>
      <c r="N22" s="10">
        <f>IF(R22=0,$CN$2-O22,R22-O22)</f>
        <v>30</v>
      </c>
      <c r="O22" s="33">
        <v>33724</v>
      </c>
      <c r="P22" s="24">
        <v>4000000</v>
      </c>
      <c r="Q22" s="10">
        <f>IF(U22=0,$CN$2-R22,U22-R22)</f>
        <v>574</v>
      </c>
      <c r="R22" s="33">
        <v>33754</v>
      </c>
      <c r="S22" s="12"/>
      <c r="T22" s="10"/>
      <c r="U22" s="12"/>
      <c r="V22" s="12"/>
      <c r="W22" s="10"/>
      <c r="X22" s="12"/>
      <c r="Y22" s="12"/>
      <c r="Z22" s="10"/>
      <c r="AA22" s="10"/>
      <c r="CN22" s="31">
        <v>34328</v>
      </c>
    </row>
    <row r="23" spans="1:92">
      <c r="A23" s="20">
        <v>91</v>
      </c>
      <c r="B23" s="15" t="s">
        <v>254</v>
      </c>
      <c r="C23" s="15" t="s">
        <v>255</v>
      </c>
      <c r="D23" s="43">
        <f t="shared" si="0"/>
        <v>65000000</v>
      </c>
      <c r="E23" s="38">
        <f>امتيازبندي1!D23</f>
        <v>65000000</v>
      </c>
      <c r="F23" s="38">
        <f>امتيازبندي1!E23</f>
        <v>70104.600000000006</v>
      </c>
      <c r="G23" s="41">
        <f t="shared" si="3"/>
        <v>70104.600000000006</v>
      </c>
      <c r="H23" s="51">
        <f t="shared" si="1"/>
        <v>38</v>
      </c>
      <c r="I23" s="49">
        <f t="shared" si="2"/>
        <v>0</v>
      </c>
      <c r="J23" s="12"/>
      <c r="K23" s="10"/>
      <c r="L23" s="12"/>
      <c r="M23" s="12"/>
      <c r="N23" s="10"/>
      <c r="O23" s="12"/>
      <c r="P23" s="12"/>
      <c r="Q23" s="10"/>
      <c r="R23" s="12"/>
      <c r="S23" s="12"/>
      <c r="T23" s="10"/>
      <c r="U23" s="12"/>
      <c r="V23" s="12"/>
      <c r="W23" s="10"/>
      <c r="X23" s="12"/>
      <c r="Y23" s="12"/>
      <c r="Z23" s="10"/>
      <c r="AA23" s="10"/>
      <c r="CN23" s="31">
        <v>34328</v>
      </c>
    </row>
    <row r="24" spans="1:92">
      <c r="A24" s="20">
        <v>25</v>
      </c>
      <c r="B24" s="15" t="s">
        <v>93</v>
      </c>
      <c r="C24" s="15" t="s">
        <v>94</v>
      </c>
      <c r="D24" s="43">
        <f t="shared" si="0"/>
        <v>61000000</v>
      </c>
      <c r="E24" s="38">
        <f>امتيازبندي1!D24</f>
        <v>45300000</v>
      </c>
      <c r="F24" s="38">
        <f>امتيازبندي1!E24</f>
        <v>66025.399999999994</v>
      </c>
      <c r="G24" s="41">
        <f t="shared" si="3"/>
        <v>77563.899999999994</v>
      </c>
      <c r="H24" s="51">
        <f t="shared" si="1"/>
        <v>5</v>
      </c>
      <c r="I24" s="49">
        <f t="shared" si="2"/>
        <v>11538.5</v>
      </c>
      <c r="J24" s="24">
        <v>14200000</v>
      </c>
      <c r="K24" s="10">
        <f>IF(O24=0,$CN$2-L24,O24-L24)</f>
        <v>1</v>
      </c>
      <c r="L24" s="33">
        <v>33594</v>
      </c>
      <c r="M24" s="24">
        <v>1800000</v>
      </c>
      <c r="N24" s="10">
        <f>IF(R24=0,$CN$2-O24,R24-O24)</f>
        <v>54</v>
      </c>
      <c r="O24" s="33">
        <v>33595</v>
      </c>
      <c r="P24" s="24">
        <v>-300000</v>
      </c>
      <c r="Q24" s="10">
        <f>IF(U24=0,$CN$2-R24,U24-R24)</f>
        <v>679</v>
      </c>
      <c r="R24" s="33">
        <v>33649</v>
      </c>
      <c r="S24" s="12"/>
      <c r="T24" s="10"/>
      <c r="U24" s="12"/>
      <c r="V24" s="12"/>
      <c r="W24" s="10"/>
      <c r="X24" s="12"/>
      <c r="Y24" s="12"/>
      <c r="Z24" s="10"/>
      <c r="AA24" s="10"/>
      <c r="CN24" s="31">
        <v>34328</v>
      </c>
    </row>
    <row r="25" spans="1:92">
      <c r="A25" s="20">
        <v>26</v>
      </c>
      <c r="B25" s="15" t="s">
        <v>93</v>
      </c>
      <c r="C25" s="15" t="s">
        <v>79</v>
      </c>
      <c r="D25" s="43">
        <f t="shared" si="0"/>
        <v>61000000</v>
      </c>
      <c r="E25" s="38">
        <f>امتيازبندي1!D25</f>
        <v>61000000</v>
      </c>
      <c r="F25" s="38">
        <f>امتيازبندي1!E25</f>
        <v>62464</v>
      </c>
      <c r="G25" s="41">
        <f t="shared" si="3"/>
        <v>62464</v>
      </c>
      <c r="H25" s="51">
        <f t="shared" si="1"/>
        <v>70</v>
      </c>
      <c r="I25" s="49">
        <f t="shared" si="2"/>
        <v>0</v>
      </c>
      <c r="J25" s="12"/>
      <c r="K25" s="10"/>
      <c r="L25" s="12"/>
      <c r="M25" s="12"/>
      <c r="N25" s="10"/>
      <c r="O25" s="12"/>
      <c r="P25" s="12"/>
      <c r="Q25" s="10"/>
      <c r="R25" s="12"/>
      <c r="S25" s="12"/>
      <c r="T25" s="10"/>
      <c r="U25" s="12"/>
      <c r="V25" s="12"/>
      <c r="W25" s="10"/>
      <c r="X25" s="12"/>
      <c r="Y25" s="12"/>
      <c r="Z25" s="10"/>
      <c r="AA25" s="10"/>
      <c r="CN25" s="31">
        <v>34328</v>
      </c>
    </row>
    <row r="26" spans="1:92">
      <c r="A26" s="20">
        <v>27</v>
      </c>
      <c r="B26" s="15" t="s">
        <v>156</v>
      </c>
      <c r="C26" s="15" t="s">
        <v>154</v>
      </c>
      <c r="D26" s="43">
        <f t="shared" si="0"/>
        <v>61200000</v>
      </c>
      <c r="E26" s="38">
        <f>امتيازبندي1!D26</f>
        <v>61200000</v>
      </c>
      <c r="F26" s="38">
        <f>امتيازبندي1!E26</f>
        <v>81201.3</v>
      </c>
      <c r="G26" s="41">
        <f t="shared" si="3"/>
        <v>81201.3</v>
      </c>
      <c r="H26" s="51">
        <f t="shared" si="1"/>
        <v>3</v>
      </c>
      <c r="I26" s="49">
        <f t="shared" si="2"/>
        <v>0</v>
      </c>
      <c r="J26" s="12"/>
      <c r="K26" s="10"/>
      <c r="L26" s="12"/>
      <c r="M26" s="12"/>
      <c r="N26" s="10"/>
      <c r="O26" s="12"/>
      <c r="P26" s="12"/>
      <c r="Q26" s="10"/>
      <c r="R26" s="12"/>
      <c r="S26" s="12"/>
      <c r="T26" s="10"/>
      <c r="U26" s="12"/>
      <c r="V26" s="12"/>
      <c r="W26" s="10"/>
      <c r="X26" s="12"/>
      <c r="Y26" s="12"/>
      <c r="Z26" s="10"/>
      <c r="AA26" s="10"/>
      <c r="CN26" s="31">
        <v>34328</v>
      </c>
    </row>
    <row r="27" spans="1:92">
      <c r="A27" s="20">
        <v>28</v>
      </c>
      <c r="B27" s="15" t="s">
        <v>231</v>
      </c>
      <c r="C27" s="15" t="s">
        <v>232</v>
      </c>
      <c r="D27" s="43">
        <f t="shared" si="0"/>
        <v>61000000</v>
      </c>
      <c r="E27" s="38">
        <f>امتيازبندي1!D27</f>
        <v>61000000</v>
      </c>
      <c r="F27" s="38">
        <f>امتيازبندي1!E27</f>
        <v>45679.5</v>
      </c>
      <c r="G27" s="41">
        <f t="shared" si="3"/>
        <v>45679.5</v>
      </c>
      <c r="H27" s="51">
        <f t="shared" si="1"/>
        <v>94</v>
      </c>
      <c r="I27" s="49">
        <f t="shared" si="2"/>
        <v>0</v>
      </c>
      <c r="J27" s="12"/>
      <c r="K27" s="10"/>
      <c r="L27" s="12"/>
      <c r="M27" s="12"/>
      <c r="N27" s="10"/>
      <c r="O27" s="12"/>
      <c r="P27" s="12"/>
      <c r="Q27" s="10"/>
      <c r="R27" s="12"/>
      <c r="S27" s="12"/>
      <c r="T27" s="10"/>
      <c r="U27" s="12"/>
      <c r="V27" s="12"/>
      <c r="W27" s="10"/>
      <c r="X27" s="12"/>
      <c r="Y27" s="12"/>
      <c r="Z27" s="10"/>
      <c r="AA27" s="10"/>
      <c r="CN27" s="31">
        <v>34328</v>
      </c>
    </row>
    <row r="28" spans="1:92">
      <c r="A28" s="20">
        <v>29</v>
      </c>
      <c r="B28" s="15" t="s">
        <v>111</v>
      </c>
      <c r="C28" s="15" t="s">
        <v>112</v>
      </c>
      <c r="D28" s="43">
        <f t="shared" si="0"/>
        <v>61000000</v>
      </c>
      <c r="E28" s="38">
        <f>امتيازبندي1!D28</f>
        <v>61000000</v>
      </c>
      <c r="F28" s="38">
        <f>امتيازبندي1!E28</f>
        <v>65021.2</v>
      </c>
      <c r="G28" s="41">
        <f t="shared" si="3"/>
        <v>65021.2</v>
      </c>
      <c r="H28" s="51">
        <f t="shared" si="1"/>
        <v>58</v>
      </c>
      <c r="I28" s="49">
        <f t="shared" si="2"/>
        <v>0</v>
      </c>
      <c r="J28" s="12"/>
      <c r="K28" s="10"/>
      <c r="L28" s="12"/>
      <c r="M28" s="12"/>
      <c r="N28" s="10"/>
      <c r="O28" s="12"/>
      <c r="P28" s="12"/>
      <c r="Q28" s="10"/>
      <c r="R28" s="12"/>
      <c r="S28" s="12"/>
      <c r="T28" s="10"/>
      <c r="U28" s="12"/>
      <c r="V28" s="12"/>
      <c r="W28" s="10"/>
      <c r="X28" s="12"/>
      <c r="Y28" s="12"/>
      <c r="Z28" s="10"/>
      <c r="AA28" s="10"/>
      <c r="CN28" s="31">
        <v>34328</v>
      </c>
    </row>
    <row r="29" spans="1:92">
      <c r="A29" s="20">
        <v>30</v>
      </c>
      <c r="B29" s="15" t="s">
        <v>57</v>
      </c>
      <c r="C29" s="15" t="s">
        <v>58</v>
      </c>
      <c r="D29" s="43">
        <f t="shared" si="0"/>
        <v>61000000</v>
      </c>
      <c r="E29" s="38">
        <f>امتيازبندي1!D29</f>
        <v>61000000</v>
      </c>
      <c r="F29" s="38">
        <f>امتيازبندي1!E29</f>
        <v>56306</v>
      </c>
      <c r="G29" s="41">
        <f t="shared" si="3"/>
        <v>56306</v>
      </c>
      <c r="H29" s="51">
        <f t="shared" si="1"/>
        <v>85</v>
      </c>
      <c r="I29" s="49">
        <f t="shared" si="2"/>
        <v>0</v>
      </c>
      <c r="J29" s="12"/>
      <c r="K29" s="10"/>
      <c r="L29" s="12"/>
      <c r="M29" s="12"/>
      <c r="N29" s="10"/>
      <c r="O29" s="12"/>
      <c r="P29" s="12"/>
      <c r="Q29" s="10"/>
      <c r="R29" s="12"/>
      <c r="S29" s="12"/>
      <c r="T29" s="10"/>
      <c r="U29" s="12"/>
      <c r="V29" s="12"/>
      <c r="W29" s="10"/>
      <c r="X29" s="12"/>
      <c r="Y29" s="12"/>
      <c r="Z29" s="10"/>
      <c r="AA29" s="10"/>
      <c r="CN29" s="31">
        <v>34328</v>
      </c>
    </row>
    <row r="30" spans="1:92">
      <c r="A30" s="20">
        <v>31</v>
      </c>
      <c r="B30" s="15" t="s">
        <v>213</v>
      </c>
      <c r="C30" s="15" t="s">
        <v>215</v>
      </c>
      <c r="D30" s="43">
        <f t="shared" si="0"/>
        <v>61000000</v>
      </c>
      <c r="E30" s="38">
        <f>امتيازبندي1!D30</f>
        <v>30100000</v>
      </c>
      <c r="F30" s="38">
        <f>امتيازبندي1!E30</f>
        <v>54015.3</v>
      </c>
      <c r="G30" s="41">
        <f t="shared" si="3"/>
        <v>76181.899999999994</v>
      </c>
      <c r="H30" s="51">
        <f t="shared" si="1"/>
        <v>14</v>
      </c>
      <c r="I30" s="49">
        <f t="shared" si="2"/>
        <v>22166.6</v>
      </c>
      <c r="J30" s="10">
        <v>10000000</v>
      </c>
      <c r="K30" s="10">
        <f>IF(O30=0,$CN$2-L30,O30-L30)</f>
        <v>46</v>
      </c>
      <c r="L30" s="12">
        <v>33521</v>
      </c>
      <c r="M30" s="10">
        <v>2000000</v>
      </c>
      <c r="N30" s="10">
        <f>IF(R30=0,$CN$2-O30,R30-O30)</f>
        <v>3</v>
      </c>
      <c r="O30" s="12">
        <v>33567</v>
      </c>
      <c r="P30" s="10">
        <v>1000000</v>
      </c>
      <c r="Q30" s="10">
        <f>IF(U30=0,$CN$2-R30,U30-R30)</f>
        <v>4</v>
      </c>
      <c r="R30" s="12">
        <v>33570</v>
      </c>
      <c r="S30" s="10">
        <v>1900000</v>
      </c>
      <c r="T30" s="10">
        <f>IF(X30=0,$CN$2-U30,X30-U30)</f>
        <v>62</v>
      </c>
      <c r="U30" s="12">
        <v>33574</v>
      </c>
      <c r="V30" s="36">
        <v>4000000</v>
      </c>
      <c r="W30" s="36">
        <f>IF(AA30=0,$CN$2-X30,AA30-X30)</f>
        <v>29</v>
      </c>
      <c r="X30" s="57">
        <v>33636</v>
      </c>
      <c r="Y30" s="34">
        <v>4000000</v>
      </c>
      <c r="Z30" s="34">
        <f>IF(AD30=0,$CN$2-AA30,AD30-AA30)</f>
        <v>31</v>
      </c>
      <c r="AA30" s="44">
        <v>33665</v>
      </c>
      <c r="AB30" s="34">
        <v>4000000</v>
      </c>
      <c r="AC30" s="34">
        <f>IF(AG30=0,$CN$2-AD30,AG30-AD30)</f>
        <v>23</v>
      </c>
      <c r="AD30" s="44">
        <v>33696</v>
      </c>
      <c r="AE30" s="34">
        <v>4000000</v>
      </c>
      <c r="AF30" s="34">
        <f>IF(AJ30=0,$CN$2-AG30,AJ30-AG30)</f>
        <v>609</v>
      </c>
      <c r="AG30" s="44">
        <v>33719</v>
      </c>
      <c r="CN30" s="31">
        <v>34328</v>
      </c>
    </row>
    <row r="31" spans="1:92">
      <c r="A31" s="20">
        <v>32</v>
      </c>
      <c r="B31" s="15" t="s">
        <v>223</v>
      </c>
      <c r="C31" s="15" t="s">
        <v>71</v>
      </c>
      <c r="D31" s="43">
        <f t="shared" si="0"/>
        <v>61000000</v>
      </c>
      <c r="E31" s="38">
        <f>امتيازبندي1!D31</f>
        <v>61000000</v>
      </c>
      <c r="F31" s="38">
        <f>امتيازبندي1!E31</f>
        <v>80954.100000000006</v>
      </c>
      <c r="G31" s="41">
        <f t="shared" si="3"/>
        <v>80954.100000000006</v>
      </c>
      <c r="H31" s="51">
        <f t="shared" si="1"/>
        <v>4</v>
      </c>
      <c r="I31" s="49">
        <f t="shared" si="2"/>
        <v>0</v>
      </c>
      <c r="J31" s="12"/>
      <c r="K31" s="10"/>
      <c r="L31" s="12"/>
      <c r="M31" s="12"/>
      <c r="N31" s="10"/>
      <c r="O31" s="12"/>
      <c r="P31" s="12"/>
      <c r="Q31" s="10"/>
      <c r="R31" s="12"/>
      <c r="S31" s="12"/>
      <c r="T31" s="10"/>
      <c r="U31" s="12"/>
      <c r="V31" s="12"/>
      <c r="W31" s="10"/>
      <c r="X31" s="12"/>
      <c r="Y31" s="12"/>
      <c r="Z31" s="10"/>
      <c r="AA31" s="10"/>
      <c r="CN31" s="31">
        <v>34328</v>
      </c>
    </row>
    <row r="32" spans="1:92">
      <c r="A32" s="20">
        <v>33</v>
      </c>
      <c r="B32" s="15" t="s">
        <v>206</v>
      </c>
      <c r="C32" s="15" t="s">
        <v>207</v>
      </c>
      <c r="D32" s="43">
        <f t="shared" si="0"/>
        <v>61000000</v>
      </c>
      <c r="E32" s="38">
        <f>امتيازبندي1!D32</f>
        <v>61000000</v>
      </c>
      <c r="F32" s="38">
        <f>امتيازبندي1!E32</f>
        <v>47933.805</v>
      </c>
      <c r="G32" s="41">
        <f t="shared" si="3"/>
        <v>47933.805</v>
      </c>
      <c r="H32" s="51">
        <f t="shared" si="1"/>
        <v>92</v>
      </c>
      <c r="I32" s="49">
        <f t="shared" si="2"/>
        <v>0</v>
      </c>
      <c r="J32" s="12"/>
      <c r="K32" s="10"/>
      <c r="L32" s="12"/>
      <c r="M32" s="12"/>
      <c r="N32" s="10"/>
      <c r="O32" s="12"/>
      <c r="P32" s="12"/>
      <c r="Q32" s="10"/>
      <c r="R32" s="12"/>
      <c r="S32" s="12"/>
      <c r="T32" s="10"/>
      <c r="U32" s="12"/>
      <c r="V32" s="12"/>
      <c r="W32" s="10"/>
      <c r="X32" s="12"/>
      <c r="Y32" s="12"/>
      <c r="Z32" s="10"/>
      <c r="AA32" s="10"/>
      <c r="CN32" s="31">
        <v>34328</v>
      </c>
    </row>
    <row r="33" spans="1:92">
      <c r="A33" s="20">
        <v>34</v>
      </c>
      <c r="B33" s="15" t="s">
        <v>202</v>
      </c>
      <c r="C33" s="15" t="s">
        <v>134</v>
      </c>
      <c r="D33" s="43">
        <f t="shared" si="0"/>
        <v>61000000</v>
      </c>
      <c r="E33" s="38">
        <f>امتيازبندي1!D33</f>
        <v>61000000</v>
      </c>
      <c r="F33" s="38">
        <f>امتيازبندي1!E33</f>
        <v>57947</v>
      </c>
      <c r="G33" s="41">
        <f t="shared" si="3"/>
        <v>57947</v>
      </c>
      <c r="H33" s="51">
        <f t="shared" si="1"/>
        <v>82</v>
      </c>
      <c r="I33" s="49">
        <f t="shared" si="2"/>
        <v>0</v>
      </c>
      <c r="J33" s="12"/>
      <c r="K33" s="10"/>
      <c r="L33" s="12"/>
      <c r="M33" s="12"/>
      <c r="N33" s="10"/>
      <c r="O33" s="12"/>
      <c r="P33" s="12"/>
      <c r="Q33" s="10"/>
      <c r="R33" s="12"/>
      <c r="S33" s="12"/>
      <c r="T33" s="10"/>
      <c r="U33" s="12"/>
      <c r="V33" s="12"/>
      <c r="W33" s="10"/>
      <c r="X33" s="12"/>
      <c r="Y33" s="12"/>
      <c r="Z33" s="10"/>
      <c r="AA33" s="10"/>
      <c r="CN33" s="31">
        <v>34328</v>
      </c>
    </row>
    <row r="34" spans="1:92">
      <c r="A34" s="20">
        <v>35</v>
      </c>
      <c r="B34" s="15" t="s">
        <v>104</v>
      </c>
      <c r="C34" s="15" t="s">
        <v>105</v>
      </c>
      <c r="D34" s="43">
        <f t="shared" ref="D34:D65" si="4">E34+J34+M34+P34+S34+V34+Y34+AB34+AE34+AH34+AK34+AN34</f>
        <v>61000000</v>
      </c>
      <c r="E34" s="38">
        <f>امتيازبندي1!D34</f>
        <v>25400000</v>
      </c>
      <c r="F34" s="38">
        <f>امتيازبندي1!E34</f>
        <v>47259.1</v>
      </c>
      <c r="G34" s="41">
        <f t="shared" si="3"/>
        <v>71840.7</v>
      </c>
      <c r="H34" s="51">
        <f t="shared" ref="H34:H65" si="5">RANK(G34,$G$2:$G$99,0)</f>
        <v>33</v>
      </c>
      <c r="I34" s="49">
        <f t="shared" ref="I34:I65" si="6">((K34*J34)+(N34*(M34+J34))+(Q34*(P34+M34+J34))+(T34*(S34+P34+M34+J34))+(W34*(V34+S34+P34+M34+J34))+(Z34*(Y34+V34+S34+P34+M34+J34))+(AC34*(AB34+Y34+V34+S34+P34+M34+J34))+(AF34*(AE34+AB34+Y34+V34+S34+P34+M34+J34))+(AI34*(AH34+AE34+AB34+Y34+V34+S34+P34+M34+J34))+(AL34*(AK34+AH34+AE34+AB34+Y34+V34+S34+P34+M34+J34))+(AO34*(AN34+AK34+AH34+AE34+AB34+Y34+V34+S34+P34+M34+J34)))/1000000</f>
        <v>24581.599999999999</v>
      </c>
      <c r="J34" s="10">
        <v>10000000</v>
      </c>
      <c r="K34" s="10">
        <f>IF(O34=0,$CN$2-L34,O34-L34)</f>
        <v>52</v>
      </c>
      <c r="L34" s="12">
        <v>33545</v>
      </c>
      <c r="M34" s="10">
        <v>9600000</v>
      </c>
      <c r="N34" s="10">
        <f>IF(R34=0,$CN$2-O34,R34-O34)</f>
        <v>91</v>
      </c>
      <c r="O34" s="12">
        <v>33597</v>
      </c>
      <c r="P34" s="10">
        <v>5000000</v>
      </c>
      <c r="Q34" s="10">
        <f>IF(U34=0,$CN$2-R34,U34-R34)</f>
        <v>31</v>
      </c>
      <c r="R34" s="12">
        <v>33688</v>
      </c>
      <c r="S34" s="10">
        <v>5500000</v>
      </c>
      <c r="T34" s="10">
        <f>IF(X34=0,$CN$2-U34,X34-U34)</f>
        <v>30</v>
      </c>
      <c r="U34" s="12">
        <v>33719</v>
      </c>
      <c r="V34" s="10">
        <v>5500000</v>
      </c>
      <c r="W34" s="10">
        <f>IF(AA34=0,$CN$2-X34,AA34-X34)</f>
        <v>579</v>
      </c>
      <c r="X34" s="12">
        <v>33749</v>
      </c>
      <c r="Y34" s="12"/>
      <c r="Z34" s="10"/>
      <c r="AA34" s="10"/>
      <c r="CN34" s="31">
        <v>34328</v>
      </c>
    </row>
    <row r="35" spans="1:92">
      <c r="A35" s="20">
        <v>36</v>
      </c>
      <c r="B35" s="15" t="s">
        <v>98</v>
      </c>
      <c r="C35" s="15" t="s">
        <v>99</v>
      </c>
      <c r="D35" s="43">
        <f t="shared" si="4"/>
        <v>61000000</v>
      </c>
      <c r="E35" s="38">
        <f>امتيازبندي1!D35</f>
        <v>61000000</v>
      </c>
      <c r="F35" s="38">
        <f>امتيازبندي1!E35</f>
        <v>60919</v>
      </c>
      <c r="G35" s="41">
        <f t="shared" si="3"/>
        <v>60919</v>
      </c>
      <c r="H35" s="51">
        <f t="shared" si="5"/>
        <v>75</v>
      </c>
      <c r="I35" s="49">
        <f t="shared" si="6"/>
        <v>0</v>
      </c>
      <c r="J35" s="12"/>
      <c r="K35" s="10"/>
      <c r="L35" s="12"/>
      <c r="M35" s="12"/>
      <c r="N35" s="10"/>
      <c r="O35" s="12"/>
      <c r="P35" s="12"/>
      <c r="Q35" s="10"/>
      <c r="R35" s="12"/>
      <c r="S35" s="12"/>
      <c r="T35" s="10"/>
      <c r="U35" s="12"/>
      <c r="V35" s="12"/>
      <c r="W35" s="10"/>
      <c r="X35" s="12"/>
      <c r="Y35" s="12"/>
      <c r="Z35" s="10"/>
      <c r="AA35" s="10"/>
      <c r="CN35" s="31">
        <v>34328</v>
      </c>
    </row>
    <row r="36" spans="1:92">
      <c r="A36" s="20">
        <v>37</v>
      </c>
      <c r="B36" s="15" t="s">
        <v>122</v>
      </c>
      <c r="C36" s="15" t="s">
        <v>123</v>
      </c>
      <c r="D36" s="43">
        <f t="shared" si="4"/>
        <v>61000000</v>
      </c>
      <c r="E36" s="38">
        <f>امتيازبندي1!D36</f>
        <v>61000000</v>
      </c>
      <c r="F36" s="38">
        <f>امتيازبندي1!E36</f>
        <v>68157.7</v>
      </c>
      <c r="G36" s="41">
        <f t="shared" si="3"/>
        <v>68157.7</v>
      </c>
      <c r="H36" s="51">
        <f t="shared" si="5"/>
        <v>47</v>
      </c>
      <c r="I36" s="49">
        <f t="shared" si="6"/>
        <v>0</v>
      </c>
      <c r="J36" s="12"/>
      <c r="K36" s="10"/>
      <c r="L36" s="12"/>
      <c r="M36" s="12"/>
      <c r="N36" s="10"/>
      <c r="O36" s="12"/>
      <c r="P36" s="12"/>
      <c r="Q36" s="10"/>
      <c r="R36" s="12"/>
      <c r="S36" s="12"/>
      <c r="T36" s="10"/>
      <c r="U36" s="12"/>
      <c r="V36" s="12"/>
      <c r="W36" s="10"/>
      <c r="X36" s="12"/>
      <c r="Y36" s="12"/>
      <c r="Z36" s="10"/>
      <c r="AA36" s="10"/>
      <c r="CN36" s="31">
        <v>34328</v>
      </c>
    </row>
    <row r="37" spans="1:92">
      <c r="A37" s="20">
        <v>38</v>
      </c>
      <c r="B37" s="15" t="s">
        <v>209</v>
      </c>
      <c r="C37" s="15" t="s">
        <v>53</v>
      </c>
      <c r="D37" s="43">
        <f t="shared" si="4"/>
        <v>61000000</v>
      </c>
      <c r="E37" s="38">
        <f>امتيازبندي1!D37</f>
        <v>61000000</v>
      </c>
      <c r="F37" s="38">
        <f>امتيازبندي1!E37</f>
        <v>72002</v>
      </c>
      <c r="G37" s="41">
        <f t="shared" si="3"/>
        <v>72002</v>
      </c>
      <c r="H37" s="51">
        <f t="shared" si="5"/>
        <v>29</v>
      </c>
      <c r="I37" s="49">
        <f t="shared" si="6"/>
        <v>0</v>
      </c>
      <c r="J37" s="12"/>
      <c r="K37" s="10"/>
      <c r="L37" s="12"/>
      <c r="M37" s="12"/>
      <c r="N37" s="10"/>
      <c r="O37" s="12"/>
      <c r="P37" s="12"/>
      <c r="Q37" s="10"/>
      <c r="R37" s="12"/>
      <c r="S37" s="12"/>
      <c r="T37" s="10"/>
      <c r="U37" s="12"/>
      <c r="V37" s="12"/>
      <c r="W37" s="10"/>
      <c r="X37" s="12"/>
      <c r="Y37" s="12"/>
      <c r="Z37" s="10"/>
      <c r="AA37" s="10"/>
      <c r="CN37" s="31">
        <v>34328</v>
      </c>
    </row>
    <row r="38" spans="1:92">
      <c r="A38" s="20">
        <v>39</v>
      </c>
      <c r="B38" s="15" t="s">
        <v>234</v>
      </c>
      <c r="C38" s="15" t="s">
        <v>233</v>
      </c>
      <c r="D38" s="43">
        <f t="shared" si="4"/>
        <v>61000000</v>
      </c>
      <c r="E38" s="38">
        <f>امتيازبندي1!D38</f>
        <v>61000000</v>
      </c>
      <c r="F38" s="38">
        <f>امتيازبندي1!E38</f>
        <v>41405</v>
      </c>
      <c r="G38" s="41">
        <f t="shared" si="3"/>
        <v>41405</v>
      </c>
      <c r="H38" s="51">
        <f t="shared" si="5"/>
        <v>98</v>
      </c>
      <c r="I38" s="49">
        <f t="shared" si="6"/>
        <v>0</v>
      </c>
      <c r="J38" s="12"/>
      <c r="K38" s="10"/>
      <c r="L38" s="12"/>
      <c r="M38" s="12"/>
      <c r="N38" s="10"/>
      <c r="O38" s="12"/>
      <c r="P38" s="12"/>
      <c r="Q38" s="10"/>
      <c r="R38" s="12"/>
      <c r="S38" s="12"/>
      <c r="T38" s="10"/>
      <c r="U38" s="12"/>
      <c r="V38" s="12"/>
      <c r="W38" s="10"/>
      <c r="X38" s="12"/>
      <c r="Y38" s="12"/>
      <c r="Z38" s="10"/>
      <c r="AA38" s="10"/>
      <c r="CN38" s="31">
        <v>34328</v>
      </c>
    </row>
    <row r="39" spans="1:92">
      <c r="A39" s="20">
        <v>40</v>
      </c>
      <c r="B39" s="15" t="s">
        <v>210</v>
      </c>
      <c r="C39" s="15" t="s">
        <v>55</v>
      </c>
      <c r="D39" s="43">
        <f t="shared" si="4"/>
        <v>61000000</v>
      </c>
      <c r="E39" s="38">
        <f>امتيازبندي1!D39</f>
        <v>61000000</v>
      </c>
      <c r="F39" s="38">
        <f>امتيازبندي1!E39</f>
        <v>67855.3</v>
      </c>
      <c r="G39" s="41">
        <f t="shared" si="3"/>
        <v>67855.3</v>
      </c>
      <c r="H39" s="51">
        <f t="shared" si="5"/>
        <v>51</v>
      </c>
      <c r="I39" s="49">
        <f t="shared" si="6"/>
        <v>0</v>
      </c>
      <c r="J39" s="12"/>
      <c r="K39" s="10"/>
      <c r="L39" s="12"/>
      <c r="M39" s="12"/>
      <c r="N39" s="10"/>
      <c r="O39" s="12"/>
      <c r="P39" s="12"/>
      <c r="Q39" s="10"/>
      <c r="R39" s="12"/>
      <c r="S39" s="12"/>
      <c r="T39" s="10"/>
      <c r="U39" s="12"/>
      <c r="V39" s="12"/>
      <c r="W39" s="10"/>
      <c r="X39" s="12"/>
      <c r="Y39" s="12"/>
      <c r="Z39" s="10"/>
      <c r="AA39" s="10"/>
      <c r="CN39" s="31">
        <v>34328</v>
      </c>
    </row>
    <row r="40" spans="1:92">
      <c r="A40" s="20">
        <v>41</v>
      </c>
      <c r="B40" s="15" t="s">
        <v>228</v>
      </c>
      <c r="C40" s="15" t="s">
        <v>229</v>
      </c>
      <c r="D40" s="43">
        <f t="shared" si="4"/>
        <v>57000000</v>
      </c>
      <c r="E40" s="38">
        <f>امتيازبندي1!D40</f>
        <v>57000000</v>
      </c>
      <c r="F40" s="38">
        <f>امتيازبندي1!E40</f>
        <v>62324</v>
      </c>
      <c r="G40" s="41">
        <f t="shared" si="3"/>
        <v>62324</v>
      </c>
      <c r="H40" s="51">
        <f t="shared" si="5"/>
        <v>71</v>
      </c>
      <c r="I40" s="49">
        <f t="shared" si="6"/>
        <v>0</v>
      </c>
      <c r="J40" s="12"/>
      <c r="K40" s="10"/>
      <c r="L40" s="12"/>
      <c r="M40" s="12"/>
      <c r="N40" s="10"/>
      <c r="O40" s="12"/>
      <c r="P40" s="12"/>
      <c r="Q40" s="10"/>
      <c r="R40" s="12"/>
      <c r="S40" s="12"/>
      <c r="T40" s="10"/>
      <c r="U40" s="12"/>
      <c r="V40" s="12"/>
      <c r="W40" s="10"/>
      <c r="X40" s="12"/>
      <c r="Y40" s="12"/>
      <c r="Z40" s="10"/>
      <c r="AA40" s="10"/>
      <c r="CN40" s="31">
        <v>34328</v>
      </c>
    </row>
    <row r="41" spans="1:92">
      <c r="A41" s="20">
        <v>42</v>
      </c>
      <c r="B41" s="15" t="s">
        <v>109</v>
      </c>
      <c r="C41" s="15" t="s">
        <v>110</v>
      </c>
      <c r="D41" s="43">
        <f t="shared" si="4"/>
        <v>61000000</v>
      </c>
      <c r="E41" s="38">
        <f>امتيازبندي1!D41</f>
        <v>61000000</v>
      </c>
      <c r="F41" s="38">
        <f>امتيازبندي1!E41</f>
        <v>60817</v>
      </c>
      <c r="G41" s="41">
        <f t="shared" si="3"/>
        <v>60817</v>
      </c>
      <c r="H41" s="51">
        <f t="shared" si="5"/>
        <v>76</v>
      </c>
      <c r="I41" s="49">
        <f t="shared" si="6"/>
        <v>0</v>
      </c>
      <c r="J41" s="12"/>
      <c r="K41" s="10"/>
      <c r="L41" s="12"/>
      <c r="M41" s="12"/>
      <c r="N41" s="10"/>
      <c r="O41" s="12"/>
      <c r="P41" s="12"/>
      <c r="Q41" s="10"/>
      <c r="R41" s="12"/>
      <c r="S41" s="12"/>
      <c r="T41" s="10"/>
      <c r="U41" s="12"/>
      <c r="V41" s="12"/>
      <c r="W41" s="10"/>
      <c r="X41" s="12"/>
      <c r="Y41" s="12"/>
      <c r="Z41" s="10"/>
      <c r="AA41" s="10"/>
      <c r="CN41" s="31">
        <v>34328</v>
      </c>
    </row>
    <row r="42" spans="1:92">
      <c r="A42" s="20">
        <v>43</v>
      </c>
      <c r="B42" s="15" t="s">
        <v>212</v>
      </c>
      <c r="C42" s="15" t="s">
        <v>226</v>
      </c>
      <c r="D42" s="43">
        <f t="shared" si="4"/>
        <v>61000000</v>
      </c>
      <c r="E42" s="38">
        <f>امتيازبندي1!D42</f>
        <v>61000000</v>
      </c>
      <c r="F42" s="38">
        <f>امتيازبندي1!E42</f>
        <v>63867</v>
      </c>
      <c r="G42" s="41">
        <f t="shared" si="3"/>
        <v>63867</v>
      </c>
      <c r="H42" s="51">
        <f t="shared" si="5"/>
        <v>65</v>
      </c>
      <c r="I42" s="49">
        <f t="shared" si="6"/>
        <v>0</v>
      </c>
      <c r="J42" s="12"/>
      <c r="K42" s="10"/>
      <c r="L42" s="12"/>
      <c r="M42" s="12"/>
      <c r="N42" s="10"/>
      <c r="O42" s="12"/>
      <c r="P42" s="12"/>
      <c r="Q42" s="10"/>
      <c r="R42" s="12"/>
      <c r="S42" s="12"/>
      <c r="T42" s="10"/>
      <c r="U42" s="12"/>
      <c r="V42" s="12"/>
      <c r="W42" s="10"/>
      <c r="X42" s="12"/>
      <c r="Y42" s="12"/>
      <c r="Z42" s="10"/>
      <c r="AA42" s="10"/>
      <c r="CN42" s="31">
        <v>34328</v>
      </c>
    </row>
    <row r="43" spans="1:92">
      <c r="A43" s="20">
        <v>44</v>
      </c>
      <c r="B43" s="15" t="s">
        <v>212</v>
      </c>
      <c r="C43" s="15" t="s">
        <v>211</v>
      </c>
      <c r="D43" s="43">
        <f t="shared" si="4"/>
        <v>61000000</v>
      </c>
      <c r="E43" s="38">
        <f>امتيازبندي1!D43</f>
        <v>61000000</v>
      </c>
      <c r="F43" s="38">
        <f>امتيازبندي1!E43</f>
        <v>64154.8</v>
      </c>
      <c r="G43" s="41">
        <f t="shared" si="3"/>
        <v>64154.8</v>
      </c>
      <c r="H43" s="51">
        <f t="shared" si="5"/>
        <v>63</v>
      </c>
      <c r="I43" s="49">
        <f t="shared" si="6"/>
        <v>0</v>
      </c>
      <c r="J43" s="12"/>
      <c r="K43" s="10"/>
      <c r="L43" s="12"/>
      <c r="M43" s="12"/>
      <c r="N43" s="10"/>
      <c r="O43" s="12"/>
      <c r="P43" s="12"/>
      <c r="Q43" s="10"/>
      <c r="R43" s="12"/>
      <c r="S43" s="12"/>
      <c r="T43" s="10"/>
      <c r="U43" s="12"/>
      <c r="V43" s="12"/>
      <c r="W43" s="10"/>
      <c r="X43" s="12"/>
      <c r="Y43" s="12"/>
      <c r="Z43" s="10"/>
      <c r="AA43" s="10"/>
      <c r="CN43" s="31">
        <v>34328</v>
      </c>
    </row>
    <row r="44" spans="1:92">
      <c r="A44" s="20">
        <v>46</v>
      </c>
      <c r="B44" s="15" t="s">
        <v>129</v>
      </c>
      <c r="C44" s="15" t="s">
        <v>130</v>
      </c>
      <c r="D44" s="43">
        <f t="shared" si="4"/>
        <v>61000000</v>
      </c>
      <c r="E44" s="38">
        <f>امتيازبندي1!D44</f>
        <v>61000000</v>
      </c>
      <c r="F44" s="38">
        <f>امتيازبندي1!E44</f>
        <v>64996.05</v>
      </c>
      <c r="G44" s="41">
        <f t="shared" si="3"/>
        <v>64996.05</v>
      </c>
      <c r="H44" s="51">
        <f t="shared" si="5"/>
        <v>59</v>
      </c>
      <c r="I44" s="49">
        <f t="shared" si="6"/>
        <v>0</v>
      </c>
      <c r="J44" s="12"/>
      <c r="K44" s="10"/>
      <c r="L44" s="12"/>
      <c r="M44" s="12"/>
      <c r="N44" s="10"/>
      <c r="O44" s="12"/>
      <c r="P44" s="12"/>
      <c r="Q44" s="10"/>
      <c r="R44" s="12"/>
      <c r="S44" s="12"/>
      <c r="T44" s="10"/>
      <c r="U44" s="12"/>
      <c r="V44" s="12"/>
      <c r="W44" s="10"/>
      <c r="X44" s="12"/>
      <c r="Y44" s="12"/>
      <c r="Z44" s="10"/>
      <c r="AA44" s="10"/>
      <c r="CN44" s="31">
        <v>34328</v>
      </c>
    </row>
    <row r="45" spans="1:92">
      <c r="A45" s="20">
        <v>47</v>
      </c>
      <c r="B45" s="15" t="s">
        <v>214</v>
      </c>
      <c r="C45" s="15" t="s">
        <v>225</v>
      </c>
      <c r="D45" s="43">
        <f t="shared" si="4"/>
        <v>61000000</v>
      </c>
      <c r="E45" s="38">
        <f>امتيازبندي1!D45</f>
        <v>61000000</v>
      </c>
      <c r="F45" s="38">
        <f>امتيازبندي1!E45</f>
        <v>48361</v>
      </c>
      <c r="G45" s="41">
        <f t="shared" si="3"/>
        <v>48361</v>
      </c>
      <c r="H45" s="51">
        <f t="shared" si="5"/>
        <v>91</v>
      </c>
      <c r="I45" s="49">
        <f t="shared" si="6"/>
        <v>0</v>
      </c>
      <c r="J45" s="12"/>
      <c r="K45" s="10"/>
      <c r="L45" s="12"/>
      <c r="M45" s="12"/>
      <c r="N45" s="10"/>
      <c r="O45" s="12"/>
      <c r="P45" s="12"/>
      <c r="Q45" s="10"/>
      <c r="R45" s="12"/>
      <c r="S45" s="12"/>
      <c r="T45" s="10"/>
      <c r="U45" s="12"/>
      <c r="V45" s="12"/>
      <c r="W45" s="10"/>
      <c r="X45" s="12"/>
      <c r="Y45" s="12"/>
      <c r="Z45" s="10"/>
      <c r="AA45" s="10"/>
      <c r="CN45" s="31">
        <v>34328</v>
      </c>
    </row>
    <row r="46" spans="1:92">
      <c r="A46" s="20">
        <v>48</v>
      </c>
      <c r="B46" s="15" t="s">
        <v>131</v>
      </c>
      <c r="C46" s="15" t="s">
        <v>80</v>
      </c>
      <c r="D46" s="43">
        <f t="shared" si="4"/>
        <v>61000000</v>
      </c>
      <c r="E46" s="38">
        <f>امتيازبندي1!D46</f>
        <v>61000000</v>
      </c>
      <c r="F46" s="38">
        <f>امتيازبندي1!E46</f>
        <v>63932</v>
      </c>
      <c r="G46" s="41">
        <f t="shared" si="3"/>
        <v>63932</v>
      </c>
      <c r="H46" s="51">
        <f t="shared" si="5"/>
        <v>64</v>
      </c>
      <c r="I46" s="49">
        <f t="shared" si="6"/>
        <v>0</v>
      </c>
      <c r="J46" s="12"/>
      <c r="K46" s="10"/>
      <c r="L46" s="12"/>
      <c r="M46" s="12"/>
      <c r="N46" s="10"/>
      <c r="O46" s="12"/>
      <c r="P46" s="12"/>
      <c r="Q46" s="10"/>
      <c r="R46" s="12"/>
      <c r="S46" s="12"/>
      <c r="T46" s="10"/>
      <c r="U46" s="12"/>
      <c r="V46" s="12"/>
      <c r="W46" s="10"/>
      <c r="X46" s="12"/>
      <c r="Y46" s="12"/>
      <c r="Z46" s="10"/>
      <c r="AA46" s="10"/>
      <c r="CN46" s="31">
        <v>34328</v>
      </c>
    </row>
    <row r="47" spans="1:92">
      <c r="A47" s="20">
        <v>50</v>
      </c>
      <c r="B47" s="15" t="s">
        <v>217</v>
      </c>
      <c r="C47" s="15" t="s">
        <v>205</v>
      </c>
      <c r="D47" s="43">
        <f t="shared" si="4"/>
        <v>61000000</v>
      </c>
      <c r="E47" s="38">
        <f>امتيازبندي1!D47</f>
        <v>61000000</v>
      </c>
      <c r="F47" s="38">
        <f>امتيازبندي1!E47</f>
        <v>57520.2</v>
      </c>
      <c r="G47" s="41">
        <f t="shared" si="3"/>
        <v>57520.2</v>
      </c>
      <c r="H47" s="51">
        <f t="shared" si="5"/>
        <v>84</v>
      </c>
      <c r="I47" s="49">
        <f t="shared" si="6"/>
        <v>0</v>
      </c>
      <c r="J47" s="12"/>
      <c r="K47" s="10"/>
      <c r="L47" s="12"/>
      <c r="M47" s="12"/>
      <c r="N47" s="10"/>
      <c r="O47" s="12"/>
      <c r="P47" s="12"/>
      <c r="Q47" s="10"/>
      <c r="R47" s="12"/>
      <c r="S47" s="12"/>
      <c r="T47" s="10"/>
      <c r="U47" s="12"/>
      <c r="V47" s="12"/>
      <c r="W47" s="10"/>
      <c r="X47" s="12"/>
      <c r="Y47" s="12"/>
      <c r="Z47" s="10"/>
      <c r="AA47" s="10"/>
      <c r="CN47" s="31">
        <v>34328</v>
      </c>
    </row>
    <row r="48" spans="1:92">
      <c r="A48" s="20">
        <v>54</v>
      </c>
      <c r="B48" s="15" t="s">
        <v>258</v>
      </c>
      <c r="C48" s="15" t="s">
        <v>264</v>
      </c>
      <c r="D48" s="43">
        <f t="shared" si="4"/>
        <v>61000000</v>
      </c>
      <c r="E48" s="38">
        <f>امتيازبندي1!D48</f>
        <v>61000000</v>
      </c>
      <c r="F48" s="38">
        <f>امتيازبندي1!E48</f>
        <v>61331.7</v>
      </c>
      <c r="G48" s="41">
        <f t="shared" si="3"/>
        <v>61331.7</v>
      </c>
      <c r="H48" s="51">
        <f t="shared" si="5"/>
        <v>73</v>
      </c>
      <c r="I48" s="49">
        <f t="shared" si="6"/>
        <v>0</v>
      </c>
      <c r="J48" s="12"/>
      <c r="K48" s="10"/>
      <c r="L48" s="12"/>
      <c r="M48" s="12"/>
      <c r="N48" s="10"/>
      <c r="O48" s="12"/>
      <c r="P48" s="12"/>
      <c r="Q48" s="10"/>
      <c r="R48" s="12"/>
      <c r="S48" s="12"/>
      <c r="T48" s="10"/>
      <c r="U48" s="12"/>
      <c r="V48" s="12"/>
      <c r="W48" s="10"/>
      <c r="X48" s="12"/>
      <c r="Y48" s="12"/>
      <c r="Z48" s="10"/>
      <c r="AA48" s="10"/>
      <c r="CN48" s="31">
        <v>34328</v>
      </c>
    </row>
    <row r="49" spans="1:92">
      <c r="A49" s="20">
        <v>51</v>
      </c>
      <c r="B49" s="15" t="s">
        <v>96</v>
      </c>
      <c r="C49" s="15" t="s">
        <v>97</v>
      </c>
      <c r="D49" s="43">
        <f t="shared" si="4"/>
        <v>61000000</v>
      </c>
      <c r="E49" s="38">
        <f>امتيازبندي1!D49</f>
        <v>61000000</v>
      </c>
      <c r="F49" s="38">
        <f>امتيازبندي1!E49</f>
        <v>57575.75</v>
      </c>
      <c r="G49" s="41">
        <f t="shared" si="3"/>
        <v>57575.75</v>
      </c>
      <c r="H49" s="51">
        <f t="shared" si="5"/>
        <v>83</v>
      </c>
      <c r="I49" s="49">
        <f t="shared" si="6"/>
        <v>0</v>
      </c>
      <c r="J49" s="12"/>
      <c r="K49" s="10"/>
      <c r="L49" s="12"/>
      <c r="M49" s="12"/>
      <c r="N49" s="10"/>
      <c r="O49" s="12"/>
      <c r="P49" s="12"/>
      <c r="Q49" s="10"/>
      <c r="R49" s="12"/>
      <c r="S49" s="12"/>
      <c r="T49" s="10"/>
      <c r="U49" s="12"/>
      <c r="V49" s="12"/>
      <c r="W49" s="10"/>
      <c r="X49" s="12"/>
      <c r="Y49" s="12"/>
      <c r="Z49" s="10"/>
      <c r="AA49" s="10"/>
      <c r="CN49" s="31">
        <v>34328</v>
      </c>
    </row>
    <row r="50" spans="1:92">
      <c r="A50" s="20">
        <v>52</v>
      </c>
      <c r="B50" s="15" t="s">
        <v>118</v>
      </c>
      <c r="C50" s="15" t="s">
        <v>85</v>
      </c>
      <c r="D50" s="43">
        <f t="shared" si="4"/>
        <v>61000000</v>
      </c>
      <c r="E50" s="38">
        <f>امتيازبندي1!D50</f>
        <v>61000000</v>
      </c>
      <c r="F50" s="38">
        <f>امتيازبندي1!E50</f>
        <v>68661.5</v>
      </c>
      <c r="G50" s="41">
        <f t="shared" si="3"/>
        <v>68661.5</v>
      </c>
      <c r="H50" s="51">
        <f t="shared" si="5"/>
        <v>44</v>
      </c>
      <c r="I50" s="49">
        <f t="shared" si="6"/>
        <v>0</v>
      </c>
      <c r="J50" s="12"/>
      <c r="K50" s="10"/>
      <c r="L50" s="12"/>
      <c r="M50" s="12"/>
      <c r="N50" s="10"/>
      <c r="O50" s="12"/>
      <c r="P50" s="12"/>
      <c r="Q50" s="10"/>
      <c r="R50" s="12"/>
      <c r="S50" s="12"/>
      <c r="T50" s="10"/>
      <c r="U50" s="12"/>
      <c r="V50" s="12"/>
      <c r="W50" s="10"/>
      <c r="X50" s="12"/>
      <c r="Y50" s="12"/>
      <c r="Z50" s="10"/>
      <c r="AA50" s="10"/>
      <c r="CN50" s="31">
        <v>34328</v>
      </c>
    </row>
    <row r="51" spans="1:92">
      <c r="A51" s="20">
        <v>53</v>
      </c>
      <c r="B51" s="15" t="s">
        <v>152</v>
      </c>
      <c r="C51" s="15" t="s">
        <v>153</v>
      </c>
      <c r="D51" s="43">
        <f t="shared" si="4"/>
        <v>61000000</v>
      </c>
      <c r="E51" s="38">
        <f>امتيازبندي1!D51</f>
        <v>61000000</v>
      </c>
      <c r="F51" s="38">
        <f>امتيازبندي1!E51</f>
        <v>68008</v>
      </c>
      <c r="G51" s="41">
        <f t="shared" si="3"/>
        <v>68008</v>
      </c>
      <c r="H51" s="51">
        <f t="shared" si="5"/>
        <v>49</v>
      </c>
      <c r="I51" s="49">
        <f t="shared" si="6"/>
        <v>0</v>
      </c>
      <c r="J51" s="12"/>
      <c r="K51" s="10"/>
      <c r="L51" s="12"/>
      <c r="M51" s="12"/>
      <c r="N51" s="10"/>
      <c r="O51" s="12"/>
      <c r="P51" s="12"/>
      <c r="Q51" s="10"/>
      <c r="R51" s="12"/>
      <c r="S51" s="12"/>
      <c r="T51" s="10"/>
      <c r="U51" s="12"/>
      <c r="V51" s="12"/>
      <c r="W51" s="10"/>
      <c r="X51" s="12"/>
      <c r="Y51" s="12"/>
      <c r="Z51" s="10"/>
      <c r="AA51" s="10"/>
      <c r="CN51" s="31">
        <v>34328</v>
      </c>
    </row>
    <row r="52" spans="1:92">
      <c r="A52" s="20">
        <v>55</v>
      </c>
      <c r="B52" s="15" t="s">
        <v>218</v>
      </c>
      <c r="C52" s="15" t="s">
        <v>201</v>
      </c>
      <c r="D52" s="43">
        <f t="shared" si="4"/>
        <v>61000000</v>
      </c>
      <c r="E52" s="38">
        <f>امتيازبندي1!D52</f>
        <v>39000000</v>
      </c>
      <c r="F52" s="38">
        <f>امتيازبندي1!E52</f>
        <v>65893.5</v>
      </c>
      <c r="G52" s="41">
        <f t="shared" si="3"/>
        <v>81577.5</v>
      </c>
      <c r="H52" s="51">
        <f t="shared" si="5"/>
        <v>2</v>
      </c>
      <c r="I52" s="49">
        <f t="shared" si="6"/>
        <v>15684</v>
      </c>
      <c r="J52" s="10">
        <v>6000000</v>
      </c>
      <c r="K52" s="10">
        <f>IF(O52=0,$CN$2-L52,O52-L52)</f>
        <v>24</v>
      </c>
      <c r="L52" s="33">
        <v>33553</v>
      </c>
      <c r="M52" s="10">
        <v>5000000</v>
      </c>
      <c r="N52" s="10">
        <f>IF(R52=0,$CN$2-O52,R52-O52)</f>
        <v>56</v>
      </c>
      <c r="O52" s="33">
        <v>33577</v>
      </c>
      <c r="P52" s="10">
        <v>5000000</v>
      </c>
      <c r="Q52" s="10">
        <f>IF(U52=0,$CN$2-R52,U52-R52)</f>
        <v>61</v>
      </c>
      <c r="R52" s="33">
        <v>33633</v>
      </c>
      <c r="S52" s="10">
        <v>6000000</v>
      </c>
      <c r="T52" s="10">
        <f>IF(X52=0,$CN$2-U52,X52-U52)</f>
        <v>634</v>
      </c>
      <c r="U52" s="33">
        <v>33694</v>
      </c>
      <c r="V52" s="12"/>
      <c r="W52" s="10"/>
      <c r="X52" s="12"/>
      <c r="Y52" s="12"/>
      <c r="Z52" s="10"/>
      <c r="AA52" s="10"/>
      <c r="CN52" s="31">
        <v>34328</v>
      </c>
    </row>
    <row r="53" spans="1:92">
      <c r="A53" s="20">
        <v>56</v>
      </c>
      <c r="B53" s="15" t="s">
        <v>121</v>
      </c>
      <c r="C53" s="15" t="s">
        <v>63</v>
      </c>
      <c r="D53" s="43">
        <f t="shared" si="4"/>
        <v>61000000</v>
      </c>
      <c r="E53" s="38">
        <f>امتيازبندي1!D53</f>
        <v>61000000</v>
      </c>
      <c r="F53" s="38">
        <f>امتيازبندي1!E53</f>
        <v>75922.5</v>
      </c>
      <c r="G53" s="41">
        <f t="shared" si="3"/>
        <v>75922.5</v>
      </c>
      <c r="H53" s="51">
        <f t="shared" si="5"/>
        <v>17</v>
      </c>
      <c r="I53" s="49">
        <f t="shared" si="6"/>
        <v>0</v>
      </c>
      <c r="J53" s="12"/>
      <c r="K53" s="10"/>
      <c r="L53" s="12"/>
      <c r="M53" s="12"/>
      <c r="N53" s="10"/>
      <c r="O53" s="12"/>
      <c r="P53" s="12"/>
      <c r="Q53" s="10"/>
      <c r="R53" s="12"/>
      <c r="S53" s="12"/>
      <c r="T53" s="10"/>
      <c r="U53" s="12"/>
      <c r="V53" s="12"/>
      <c r="W53" s="10"/>
      <c r="X53" s="12"/>
      <c r="Y53" s="12"/>
      <c r="Z53" s="10"/>
      <c r="AA53" s="10"/>
      <c r="CN53" s="31">
        <v>34328</v>
      </c>
    </row>
    <row r="54" spans="1:92">
      <c r="A54" s="20">
        <v>57</v>
      </c>
      <c r="B54" s="15" t="s">
        <v>188</v>
      </c>
      <c r="C54" s="15" t="s">
        <v>189</v>
      </c>
      <c r="D54" s="43">
        <f t="shared" si="4"/>
        <v>61000000</v>
      </c>
      <c r="E54" s="38">
        <f>امتيازبندي1!D54</f>
        <v>61000000</v>
      </c>
      <c r="F54" s="38">
        <f>امتيازبندي1!E54</f>
        <v>66901.5</v>
      </c>
      <c r="G54" s="41">
        <f t="shared" si="3"/>
        <v>66901.5</v>
      </c>
      <c r="H54" s="51">
        <f t="shared" si="5"/>
        <v>53</v>
      </c>
      <c r="I54" s="49">
        <f t="shared" si="6"/>
        <v>0</v>
      </c>
      <c r="J54" s="12"/>
      <c r="K54" s="10"/>
      <c r="L54" s="12"/>
      <c r="M54" s="12"/>
      <c r="N54" s="10"/>
      <c r="O54" s="12"/>
      <c r="P54" s="12"/>
      <c r="Q54" s="10"/>
      <c r="R54" s="12"/>
      <c r="S54" s="12"/>
      <c r="T54" s="10"/>
      <c r="U54" s="12"/>
      <c r="V54" s="12"/>
      <c r="W54" s="10"/>
      <c r="X54" s="12"/>
      <c r="Y54" s="12"/>
      <c r="Z54" s="10"/>
      <c r="AA54" s="10"/>
      <c r="CN54" s="31">
        <v>34328</v>
      </c>
    </row>
    <row r="55" spans="1:92">
      <c r="A55" s="20">
        <v>58</v>
      </c>
      <c r="B55" s="15" t="s">
        <v>100</v>
      </c>
      <c r="C55" s="15" t="s">
        <v>101</v>
      </c>
      <c r="D55" s="43">
        <f t="shared" si="4"/>
        <v>61000000</v>
      </c>
      <c r="E55" s="38">
        <f>امتيازبندي1!D55</f>
        <v>56000000</v>
      </c>
      <c r="F55" s="38">
        <f>امتيازبندي1!E55</f>
        <v>63125.9</v>
      </c>
      <c r="G55" s="41">
        <f t="shared" si="3"/>
        <v>65515.9</v>
      </c>
      <c r="H55" s="51">
        <f t="shared" si="5"/>
        <v>56</v>
      </c>
      <c r="I55" s="49">
        <f t="shared" si="6"/>
        <v>2390</v>
      </c>
      <c r="J55" s="10">
        <v>5000000</v>
      </c>
      <c r="K55" s="10">
        <f>IF(O55=0,$CN$2-L55,O55-L55)</f>
        <v>478</v>
      </c>
      <c r="L55" s="33">
        <v>33850</v>
      </c>
      <c r="M55" s="12"/>
      <c r="N55" s="10"/>
      <c r="O55" s="12"/>
      <c r="P55" s="12"/>
      <c r="Q55" s="10"/>
      <c r="R55" s="12"/>
      <c r="S55" s="12"/>
      <c r="T55" s="10"/>
      <c r="U55" s="12"/>
      <c r="V55" s="12"/>
      <c r="W55" s="10"/>
      <c r="X55" s="12"/>
      <c r="Y55" s="12"/>
      <c r="Z55" s="10"/>
      <c r="AA55" s="10"/>
      <c r="CN55" s="31">
        <v>34328</v>
      </c>
    </row>
    <row r="56" spans="1:92">
      <c r="A56" s="20">
        <v>59</v>
      </c>
      <c r="B56" s="15" t="s">
        <v>115</v>
      </c>
      <c r="C56" s="15" t="s">
        <v>116</v>
      </c>
      <c r="D56" s="43">
        <f t="shared" si="4"/>
        <v>61000000</v>
      </c>
      <c r="E56" s="38">
        <f>امتيازبندي1!D56</f>
        <v>61000000</v>
      </c>
      <c r="F56" s="38">
        <f>امتيازبندي1!E56</f>
        <v>66581.2</v>
      </c>
      <c r="G56" s="41">
        <f t="shared" si="3"/>
        <v>66581.2</v>
      </c>
      <c r="H56" s="51">
        <f t="shared" si="5"/>
        <v>54</v>
      </c>
      <c r="I56" s="49">
        <f t="shared" si="6"/>
        <v>0</v>
      </c>
      <c r="J56" s="12"/>
      <c r="K56" s="10"/>
      <c r="L56" s="12"/>
      <c r="M56" s="12"/>
      <c r="N56" s="10"/>
      <c r="O56" s="12"/>
      <c r="P56" s="12"/>
      <c r="Q56" s="10"/>
      <c r="R56" s="12"/>
      <c r="S56" s="12"/>
      <c r="T56" s="10"/>
      <c r="U56" s="12"/>
      <c r="V56" s="12"/>
      <c r="W56" s="10"/>
      <c r="X56" s="12"/>
      <c r="Y56" s="12"/>
      <c r="Z56" s="10"/>
      <c r="AA56" s="10"/>
      <c r="CN56" s="31">
        <v>34328</v>
      </c>
    </row>
    <row r="57" spans="1:92">
      <c r="A57" s="20">
        <v>85</v>
      </c>
      <c r="B57" s="15" t="s">
        <v>115</v>
      </c>
      <c r="C57" s="15" t="s">
        <v>151</v>
      </c>
      <c r="D57" s="43">
        <f t="shared" si="4"/>
        <v>61384200</v>
      </c>
      <c r="E57" s="38">
        <f>امتيازبندي1!D57</f>
        <v>61384200</v>
      </c>
      <c r="F57" s="38">
        <f>امتيازبندي1!E57</f>
        <v>72918.850200000001</v>
      </c>
      <c r="G57" s="41">
        <f t="shared" si="3"/>
        <v>72918.850200000001</v>
      </c>
      <c r="H57" s="51">
        <f t="shared" si="5"/>
        <v>26</v>
      </c>
      <c r="I57" s="49">
        <f t="shared" si="6"/>
        <v>0</v>
      </c>
      <c r="J57" s="12"/>
      <c r="K57" s="10"/>
      <c r="L57" s="12"/>
      <c r="M57" s="12"/>
      <c r="N57" s="10"/>
      <c r="O57" s="12"/>
      <c r="P57" s="12"/>
      <c r="Q57" s="10"/>
      <c r="R57" s="12"/>
      <c r="S57" s="12"/>
      <c r="T57" s="10"/>
      <c r="U57" s="12"/>
      <c r="V57" s="12"/>
      <c r="W57" s="10"/>
      <c r="X57" s="12"/>
      <c r="Y57" s="12"/>
      <c r="Z57" s="10"/>
      <c r="AA57" s="10"/>
      <c r="CN57" s="31">
        <v>34328</v>
      </c>
    </row>
    <row r="58" spans="1:92">
      <c r="A58" s="20">
        <v>60</v>
      </c>
      <c r="B58" s="15" t="s">
        <v>147</v>
      </c>
      <c r="C58" s="15" t="s">
        <v>216</v>
      </c>
      <c r="D58" s="43">
        <f t="shared" si="4"/>
        <v>61000000</v>
      </c>
      <c r="E58" s="38">
        <f>امتيازبندي1!D58</f>
        <v>61000000</v>
      </c>
      <c r="F58" s="38">
        <f>امتيازبندي1!E58</f>
        <v>61466</v>
      </c>
      <c r="G58" s="41">
        <f t="shared" si="3"/>
        <v>61466</v>
      </c>
      <c r="H58" s="51">
        <f t="shared" si="5"/>
        <v>72</v>
      </c>
      <c r="I58" s="49">
        <f t="shared" si="6"/>
        <v>0</v>
      </c>
      <c r="J58" s="12"/>
      <c r="K58" s="10"/>
      <c r="L58" s="12"/>
      <c r="M58" s="12"/>
      <c r="N58" s="10"/>
      <c r="O58" s="12"/>
      <c r="P58" s="12"/>
      <c r="Q58" s="10"/>
      <c r="R58" s="12"/>
      <c r="S58" s="12"/>
      <c r="T58" s="10"/>
      <c r="U58" s="12"/>
      <c r="V58" s="12"/>
      <c r="W58" s="10"/>
      <c r="X58" s="12"/>
      <c r="Y58" s="12"/>
      <c r="Z58" s="10"/>
      <c r="AA58" s="10"/>
      <c r="CN58" s="31">
        <v>34328</v>
      </c>
    </row>
    <row r="59" spans="1:92">
      <c r="A59" s="20">
        <v>61</v>
      </c>
      <c r="B59" s="15" t="s">
        <v>203</v>
      </c>
      <c r="C59" s="15" t="s">
        <v>204</v>
      </c>
      <c r="D59" s="43">
        <f t="shared" si="4"/>
        <v>61000000</v>
      </c>
      <c r="E59" s="38">
        <f>امتيازبندي1!D59</f>
        <v>61000000</v>
      </c>
      <c r="F59" s="38">
        <f>امتيازبندي1!E59</f>
        <v>70005</v>
      </c>
      <c r="G59" s="41">
        <f t="shared" si="3"/>
        <v>70005</v>
      </c>
      <c r="H59" s="51">
        <f t="shared" si="5"/>
        <v>40</v>
      </c>
      <c r="I59" s="49">
        <f t="shared" si="6"/>
        <v>0</v>
      </c>
      <c r="J59" s="12"/>
      <c r="K59" s="10"/>
      <c r="L59" s="12"/>
      <c r="M59" s="12"/>
      <c r="N59" s="10"/>
      <c r="O59" s="12"/>
      <c r="P59" s="12"/>
      <c r="Q59" s="10"/>
      <c r="R59" s="12"/>
      <c r="S59" s="12"/>
      <c r="T59" s="10"/>
      <c r="U59" s="12"/>
      <c r="V59" s="12"/>
      <c r="W59" s="10"/>
      <c r="X59" s="12"/>
      <c r="Y59" s="12"/>
      <c r="Z59" s="10"/>
      <c r="AA59" s="10"/>
      <c r="CN59" s="31">
        <v>34328</v>
      </c>
    </row>
    <row r="60" spans="1:92">
      <c r="A60" s="20">
        <v>62</v>
      </c>
      <c r="B60" s="15" t="s">
        <v>84</v>
      </c>
      <c r="C60" s="15" t="s">
        <v>54</v>
      </c>
      <c r="D60" s="43">
        <f t="shared" si="4"/>
        <v>61000000</v>
      </c>
      <c r="E60" s="38">
        <f>امتيازبندي1!D60</f>
        <v>61000000</v>
      </c>
      <c r="F60" s="38">
        <f>امتيازبندي1!E60</f>
        <v>71878.2</v>
      </c>
      <c r="G60" s="41">
        <f t="shared" si="3"/>
        <v>71878.2</v>
      </c>
      <c r="H60" s="51">
        <f t="shared" si="5"/>
        <v>32</v>
      </c>
      <c r="I60" s="49">
        <f t="shared" si="6"/>
        <v>0</v>
      </c>
      <c r="J60" s="12"/>
      <c r="K60" s="10"/>
      <c r="L60" s="12"/>
      <c r="M60" s="12"/>
      <c r="N60" s="10"/>
      <c r="O60" s="12"/>
      <c r="P60" s="12"/>
      <c r="Q60" s="10"/>
      <c r="R60" s="12"/>
      <c r="S60" s="12"/>
      <c r="T60" s="10"/>
      <c r="U60" s="12"/>
      <c r="V60" s="12"/>
      <c r="W60" s="10"/>
      <c r="X60" s="12"/>
      <c r="Y60" s="12"/>
      <c r="Z60" s="10"/>
      <c r="AA60" s="10"/>
      <c r="CN60" s="31">
        <v>34328</v>
      </c>
    </row>
    <row r="61" spans="1:92">
      <c r="A61" s="20">
        <v>63</v>
      </c>
      <c r="B61" s="15" t="s">
        <v>84</v>
      </c>
      <c r="C61" s="15" t="s">
        <v>80</v>
      </c>
      <c r="D61" s="43">
        <f t="shared" si="4"/>
        <v>61000000</v>
      </c>
      <c r="E61" s="38">
        <f>امتيازبندي1!D61</f>
        <v>56000000</v>
      </c>
      <c r="F61" s="38">
        <f>امتيازبندي1!E61</f>
        <v>68582</v>
      </c>
      <c r="G61" s="41">
        <f t="shared" si="3"/>
        <v>71587</v>
      </c>
      <c r="H61" s="51">
        <f t="shared" si="5"/>
        <v>34</v>
      </c>
      <c r="I61" s="49">
        <f t="shared" si="6"/>
        <v>3005</v>
      </c>
      <c r="J61" s="10">
        <v>5000000</v>
      </c>
      <c r="K61" s="10">
        <f>IF(O61=0,$CN$2-L61,O61-L61)</f>
        <v>601</v>
      </c>
      <c r="L61" s="33">
        <v>33727</v>
      </c>
      <c r="M61" s="12"/>
      <c r="N61" s="10"/>
      <c r="O61" s="12"/>
      <c r="P61" s="12"/>
      <c r="Q61" s="10"/>
      <c r="R61" s="12"/>
      <c r="S61" s="12"/>
      <c r="T61" s="10"/>
      <c r="U61" s="12"/>
      <c r="V61" s="12"/>
      <c r="W61" s="10"/>
      <c r="X61" s="12"/>
      <c r="Y61" s="12"/>
      <c r="Z61" s="10"/>
      <c r="AA61" s="10"/>
      <c r="CN61" s="31">
        <v>34328</v>
      </c>
    </row>
    <row r="62" spans="1:92">
      <c r="A62" s="20">
        <v>64</v>
      </c>
      <c r="B62" s="15" t="s">
        <v>238</v>
      </c>
      <c r="C62" s="15" t="s">
        <v>239</v>
      </c>
      <c r="D62" s="43">
        <f t="shared" si="4"/>
        <v>61000000</v>
      </c>
      <c r="E62" s="38">
        <f>امتيازبندي1!D62</f>
        <v>61000000</v>
      </c>
      <c r="F62" s="38">
        <f>امتيازبندي1!E62</f>
        <v>65148</v>
      </c>
      <c r="G62" s="41">
        <f t="shared" si="3"/>
        <v>65148</v>
      </c>
      <c r="H62" s="51">
        <f t="shared" si="5"/>
        <v>57</v>
      </c>
      <c r="I62" s="49">
        <f t="shared" si="6"/>
        <v>0</v>
      </c>
      <c r="J62" s="12"/>
      <c r="K62" s="10"/>
      <c r="L62" s="12"/>
      <c r="M62" s="12"/>
      <c r="N62" s="10"/>
      <c r="O62" s="12"/>
      <c r="P62" s="12"/>
      <c r="Q62" s="10"/>
      <c r="R62" s="12"/>
      <c r="S62" s="12"/>
      <c r="T62" s="10"/>
      <c r="U62" s="12"/>
      <c r="V62" s="12"/>
      <c r="W62" s="10"/>
      <c r="X62" s="12"/>
      <c r="Y62" s="12"/>
      <c r="Z62" s="10"/>
      <c r="AA62" s="10"/>
      <c r="CN62" s="31">
        <v>34328</v>
      </c>
    </row>
    <row r="63" spans="1:92">
      <c r="A63" s="20">
        <v>65</v>
      </c>
      <c r="B63" s="15" t="s">
        <v>72</v>
      </c>
      <c r="C63" s="15" t="s">
        <v>73</v>
      </c>
      <c r="D63" s="43">
        <f t="shared" si="4"/>
        <v>61000000</v>
      </c>
      <c r="E63" s="38">
        <f>امتيازبندي1!D63</f>
        <v>61000000</v>
      </c>
      <c r="F63" s="38">
        <f>امتيازبندي1!E63</f>
        <v>60647.26</v>
      </c>
      <c r="G63" s="41">
        <f t="shared" si="3"/>
        <v>60647.26</v>
      </c>
      <c r="H63" s="51">
        <f t="shared" si="5"/>
        <v>77</v>
      </c>
      <c r="I63" s="49">
        <f t="shared" si="6"/>
        <v>0</v>
      </c>
      <c r="J63" s="12"/>
      <c r="K63" s="10"/>
      <c r="L63" s="12"/>
      <c r="M63" s="12"/>
      <c r="N63" s="10"/>
      <c r="O63" s="12"/>
      <c r="P63" s="12"/>
      <c r="Q63" s="10"/>
      <c r="R63" s="12"/>
      <c r="S63" s="12"/>
      <c r="T63" s="10"/>
      <c r="U63" s="12"/>
      <c r="V63" s="12"/>
      <c r="W63" s="10"/>
      <c r="X63" s="12"/>
      <c r="Y63" s="12"/>
      <c r="Z63" s="10"/>
      <c r="AA63" s="10"/>
      <c r="CN63" s="31">
        <v>34328</v>
      </c>
    </row>
    <row r="64" spans="1:92">
      <c r="A64" s="20">
        <v>67</v>
      </c>
      <c r="B64" s="15" t="s">
        <v>135</v>
      </c>
      <c r="C64" s="15" t="s">
        <v>136</v>
      </c>
      <c r="D64" s="43">
        <f t="shared" si="4"/>
        <v>61000000</v>
      </c>
      <c r="E64" s="38">
        <f>امتيازبندي1!D64</f>
        <v>61000000</v>
      </c>
      <c r="F64" s="38">
        <f>امتيازبندي1!E64</f>
        <v>54480.5</v>
      </c>
      <c r="G64" s="41">
        <f t="shared" si="3"/>
        <v>54480.5</v>
      </c>
      <c r="H64" s="51">
        <f t="shared" si="5"/>
        <v>87</v>
      </c>
      <c r="I64" s="49">
        <f t="shared" si="6"/>
        <v>0</v>
      </c>
      <c r="J64" s="12"/>
      <c r="K64" s="10"/>
      <c r="L64" s="12"/>
      <c r="M64" s="12"/>
      <c r="N64" s="10"/>
      <c r="O64" s="12"/>
      <c r="P64" s="12"/>
      <c r="Q64" s="10"/>
      <c r="R64" s="12"/>
      <c r="S64" s="12"/>
      <c r="T64" s="10"/>
      <c r="U64" s="12"/>
      <c r="V64" s="12"/>
      <c r="W64" s="10"/>
      <c r="X64" s="12"/>
      <c r="Y64" s="12"/>
      <c r="Z64" s="10"/>
      <c r="AA64" s="10"/>
      <c r="CN64" s="31">
        <v>34328</v>
      </c>
    </row>
    <row r="65" spans="1:92">
      <c r="A65" s="20">
        <v>68</v>
      </c>
      <c r="B65" s="15" t="s">
        <v>66</v>
      </c>
      <c r="C65" s="15" t="s">
        <v>67</v>
      </c>
      <c r="D65" s="43">
        <f t="shared" si="4"/>
        <v>60970000</v>
      </c>
      <c r="E65" s="38">
        <f>امتيازبندي1!D65</f>
        <v>43000000</v>
      </c>
      <c r="F65" s="38">
        <f>امتيازبندي1!E65</f>
        <v>50720.7</v>
      </c>
      <c r="G65" s="41">
        <f t="shared" si="3"/>
        <v>53018.259999999995</v>
      </c>
      <c r="H65" s="51">
        <f t="shared" si="5"/>
        <v>89</v>
      </c>
      <c r="I65" s="49">
        <f t="shared" si="6"/>
        <v>2297.56</v>
      </c>
      <c r="J65" s="34">
        <v>2970000</v>
      </c>
      <c r="K65" s="34">
        <f>IF(O65=0,$CN$2-L65,O65-L65)</f>
        <v>6</v>
      </c>
      <c r="L65" s="58">
        <v>34180</v>
      </c>
      <c r="M65" s="34">
        <v>8000000</v>
      </c>
      <c r="N65" s="34">
        <f>IF(R65=0,$CN$2-O65,R65-O65)</f>
        <v>6</v>
      </c>
      <c r="O65" s="58">
        <v>34186</v>
      </c>
      <c r="P65" s="34">
        <v>3000000</v>
      </c>
      <c r="Q65" s="34">
        <f>IF(U65=0,$CN$2-R65,U65-R65)</f>
        <v>50</v>
      </c>
      <c r="R65" s="58">
        <v>34192</v>
      </c>
      <c r="S65" s="34">
        <v>2000000</v>
      </c>
      <c r="T65" s="34">
        <f>IF(X65=0,$CN$2-U65,X65-U65)</f>
        <v>15</v>
      </c>
      <c r="U65" s="58">
        <v>34242</v>
      </c>
      <c r="V65" s="34">
        <v>2000000</v>
      </c>
      <c r="W65" s="34">
        <f>IF(AA65=0,$CN$2-X65,AA65-X65)</f>
        <v>71</v>
      </c>
      <c r="X65" s="58">
        <v>34257</v>
      </c>
      <c r="Y65" s="12"/>
      <c r="Z65" s="10"/>
      <c r="AA65" s="10"/>
      <c r="CN65" s="31">
        <v>34328</v>
      </c>
    </row>
    <row r="66" spans="1:92">
      <c r="A66" s="20">
        <v>69</v>
      </c>
      <c r="B66" s="15" t="s">
        <v>128</v>
      </c>
      <c r="C66" s="15" t="s">
        <v>88</v>
      </c>
      <c r="D66" s="43">
        <f t="shared" ref="D66:D97" si="7">E66+J66+M66+P66+S66+V66+Y66+AB66+AE66+AH66+AK66+AN66</f>
        <v>61000000</v>
      </c>
      <c r="E66" s="38">
        <f>امتيازبندي1!D66</f>
        <v>61000000</v>
      </c>
      <c r="F66" s="38">
        <f>امتيازبندي1!E66</f>
        <v>67950</v>
      </c>
      <c r="G66" s="41">
        <f t="shared" si="3"/>
        <v>67950</v>
      </c>
      <c r="H66" s="51">
        <f t="shared" ref="H66:H97" si="8">RANK(G66,$G$2:$G$99,0)</f>
        <v>50</v>
      </c>
      <c r="I66" s="49">
        <f t="shared" ref="I66:I97" si="9">((K66*J66)+(N66*(M66+J66))+(Q66*(P66+M66+J66))+(T66*(S66+P66+M66+J66))+(W66*(V66+S66+P66+M66+J66))+(Z66*(Y66+V66+S66+P66+M66+J66))+(AC66*(AB66+Y66+V66+S66+P66+M66+J66))+(AF66*(AE66+AB66+Y66+V66+S66+P66+M66+J66))+(AI66*(AH66+AE66+AB66+Y66+V66+S66+P66+M66+J66))+(AL66*(AK66+AH66+AE66+AB66+Y66+V66+S66+P66+M66+J66))+(AO66*(AN66+AK66+AH66+AE66+AB66+Y66+V66+S66+P66+M66+J66)))/1000000</f>
        <v>0</v>
      </c>
      <c r="J66" s="12"/>
      <c r="K66" s="10"/>
      <c r="L66" s="12"/>
      <c r="M66" s="12"/>
      <c r="N66" s="10"/>
      <c r="O66" s="12"/>
      <c r="P66" s="12"/>
      <c r="Q66" s="10"/>
      <c r="R66" s="12"/>
      <c r="S66" s="12"/>
      <c r="T66" s="10"/>
      <c r="U66" s="12"/>
      <c r="V66" s="12"/>
      <c r="W66" s="10"/>
      <c r="X66" s="12"/>
      <c r="Y66" s="12"/>
      <c r="Z66" s="10"/>
      <c r="AA66" s="10"/>
      <c r="CN66" s="31">
        <v>34328</v>
      </c>
    </row>
    <row r="67" spans="1:92">
      <c r="A67" s="20">
        <v>9</v>
      </c>
      <c r="B67" s="15" t="s">
        <v>258</v>
      </c>
      <c r="C67" s="15" t="s">
        <v>80</v>
      </c>
      <c r="D67" s="43">
        <f t="shared" si="7"/>
        <v>61200000</v>
      </c>
      <c r="E67" s="38">
        <f>امتيازبندي1!D67</f>
        <v>61200000</v>
      </c>
      <c r="F67" s="38">
        <f>امتيازبندي1!E67</f>
        <v>76702.899999999994</v>
      </c>
      <c r="G67" s="41">
        <f t="shared" ref="G67:G99" si="10">F67+I67</f>
        <v>76702.899999999994</v>
      </c>
      <c r="H67" s="51">
        <f t="shared" si="8"/>
        <v>12</v>
      </c>
      <c r="I67" s="49">
        <f t="shared" si="9"/>
        <v>0</v>
      </c>
      <c r="J67" s="12"/>
      <c r="K67" s="10"/>
      <c r="L67" s="12"/>
      <c r="M67" s="12"/>
      <c r="N67" s="10"/>
      <c r="O67" s="12"/>
      <c r="P67" s="12"/>
      <c r="Q67" s="10"/>
      <c r="R67" s="12"/>
      <c r="S67" s="12"/>
      <c r="T67" s="10"/>
      <c r="U67" s="12"/>
      <c r="V67" s="12"/>
      <c r="W67" s="10"/>
      <c r="X67" s="12"/>
      <c r="Y67" s="12"/>
      <c r="Z67" s="10"/>
      <c r="AA67" s="10"/>
      <c r="CN67" s="31">
        <v>34328</v>
      </c>
    </row>
    <row r="68" spans="1:92">
      <c r="A68" s="20">
        <v>66</v>
      </c>
      <c r="B68" s="15" t="s">
        <v>236</v>
      </c>
      <c r="C68" s="15" t="s">
        <v>237</v>
      </c>
      <c r="D68" s="43">
        <f t="shared" si="7"/>
        <v>61000000</v>
      </c>
      <c r="E68" s="38">
        <f>امتيازبندي1!D68</f>
        <v>61000000</v>
      </c>
      <c r="F68" s="38">
        <f>امتيازبندي1!E68</f>
        <v>42611.6</v>
      </c>
      <c r="G68" s="41">
        <f t="shared" si="10"/>
        <v>42611.6</v>
      </c>
      <c r="H68" s="51">
        <f t="shared" si="8"/>
        <v>96</v>
      </c>
      <c r="I68" s="49">
        <f t="shared" si="9"/>
        <v>0</v>
      </c>
      <c r="J68" s="12"/>
      <c r="K68" s="10"/>
      <c r="L68" s="12"/>
      <c r="M68" s="12"/>
      <c r="N68" s="10"/>
      <c r="O68" s="12"/>
      <c r="P68" s="12"/>
      <c r="Q68" s="10"/>
      <c r="R68" s="12"/>
      <c r="S68" s="12"/>
      <c r="T68" s="10"/>
      <c r="U68" s="12"/>
      <c r="V68" s="12"/>
      <c r="W68" s="10"/>
      <c r="X68" s="12"/>
      <c r="Y68" s="12"/>
      <c r="Z68" s="10"/>
      <c r="AA68" s="10"/>
      <c r="CN68" s="31">
        <v>34328</v>
      </c>
    </row>
    <row r="69" spans="1:92">
      <c r="A69" s="20">
        <v>70</v>
      </c>
      <c r="B69" s="7" t="s">
        <v>269</v>
      </c>
      <c r="C69" s="15" t="s">
        <v>270</v>
      </c>
      <c r="D69" s="43">
        <f t="shared" si="7"/>
        <v>61000000</v>
      </c>
      <c r="E69" s="38">
        <f>امتيازبندي1!D69</f>
        <v>61000000</v>
      </c>
      <c r="F69" s="38">
        <f>امتيازبندي1!E69</f>
        <v>42533</v>
      </c>
      <c r="G69" s="41">
        <f t="shared" si="10"/>
        <v>42533</v>
      </c>
      <c r="H69" s="51">
        <f t="shared" si="8"/>
        <v>97</v>
      </c>
      <c r="I69" s="49">
        <f t="shared" si="9"/>
        <v>0</v>
      </c>
      <c r="J69" s="12"/>
      <c r="K69" s="10"/>
      <c r="L69" s="12"/>
      <c r="M69" s="12"/>
      <c r="N69" s="10"/>
      <c r="O69" s="12"/>
      <c r="P69" s="12"/>
      <c r="Q69" s="10"/>
      <c r="R69" s="12"/>
      <c r="S69" s="12"/>
      <c r="T69" s="10"/>
      <c r="U69" s="12"/>
      <c r="V69" s="12"/>
      <c r="W69" s="10"/>
      <c r="X69" s="12"/>
      <c r="Y69" s="12"/>
      <c r="Z69" s="10"/>
      <c r="AA69" s="10"/>
      <c r="CN69" s="31">
        <v>34328</v>
      </c>
    </row>
    <row r="70" spans="1:92">
      <c r="A70" s="20">
        <v>71</v>
      </c>
      <c r="B70" s="15" t="s">
        <v>34</v>
      </c>
      <c r="C70" s="15" t="s">
        <v>35</v>
      </c>
      <c r="D70" s="43">
        <f t="shared" si="7"/>
        <v>61000000</v>
      </c>
      <c r="E70" s="38">
        <f>امتيازبندي1!D70</f>
        <v>61000000</v>
      </c>
      <c r="F70" s="38">
        <f>امتيازبندي1!E70</f>
        <v>70990</v>
      </c>
      <c r="G70" s="41">
        <f t="shared" si="10"/>
        <v>70990</v>
      </c>
      <c r="H70" s="51">
        <f t="shared" si="8"/>
        <v>36</v>
      </c>
      <c r="I70" s="49">
        <f t="shared" si="9"/>
        <v>0</v>
      </c>
      <c r="J70" s="12"/>
      <c r="K70" s="10"/>
      <c r="L70" s="12"/>
      <c r="M70" s="12"/>
      <c r="N70" s="10"/>
      <c r="O70" s="12"/>
      <c r="P70" s="12"/>
      <c r="Q70" s="10"/>
      <c r="R70" s="12"/>
      <c r="S70" s="12"/>
      <c r="T70" s="10"/>
      <c r="U70" s="12"/>
      <c r="V70" s="12"/>
      <c r="W70" s="10"/>
      <c r="X70" s="12"/>
      <c r="Y70" s="12"/>
      <c r="Z70" s="10"/>
      <c r="AA70" s="10"/>
      <c r="CN70" s="31">
        <v>34328</v>
      </c>
    </row>
    <row r="71" spans="1:92">
      <c r="A71" s="20">
        <v>72</v>
      </c>
      <c r="B71" s="15" t="s">
        <v>199</v>
      </c>
      <c r="C71" s="15" t="s">
        <v>200</v>
      </c>
      <c r="D71" s="43">
        <f t="shared" si="7"/>
        <v>61000000</v>
      </c>
      <c r="E71" s="38">
        <f>امتيازبندي1!D71</f>
        <v>61000000</v>
      </c>
      <c r="F71" s="38">
        <f>امتيازبندي1!E71</f>
        <v>68036.800000000003</v>
      </c>
      <c r="G71" s="41">
        <f t="shared" si="10"/>
        <v>68036.800000000003</v>
      </c>
      <c r="H71" s="51">
        <f t="shared" si="8"/>
        <v>48</v>
      </c>
      <c r="I71" s="49">
        <f t="shared" si="9"/>
        <v>0</v>
      </c>
      <c r="J71" s="12"/>
      <c r="K71" s="10"/>
      <c r="L71" s="12"/>
      <c r="M71" s="12"/>
      <c r="N71" s="10"/>
      <c r="O71" s="12"/>
      <c r="P71" s="12"/>
      <c r="Q71" s="10"/>
      <c r="R71" s="12"/>
      <c r="S71" s="12"/>
      <c r="T71" s="10"/>
      <c r="U71" s="12"/>
      <c r="V71" s="12"/>
      <c r="W71" s="10"/>
      <c r="X71" s="12"/>
      <c r="Y71" s="12"/>
      <c r="Z71" s="10"/>
      <c r="AA71" s="10"/>
      <c r="CN71" s="31">
        <v>34328</v>
      </c>
    </row>
    <row r="72" spans="1:92">
      <c r="A72" s="20">
        <v>73</v>
      </c>
      <c r="B72" s="15" t="s">
        <v>86</v>
      </c>
      <c r="C72" s="15" t="s">
        <v>107</v>
      </c>
      <c r="D72" s="43">
        <f t="shared" si="7"/>
        <v>61000000</v>
      </c>
      <c r="E72" s="38">
        <f>امتيازبندي1!D72</f>
        <v>61000000</v>
      </c>
      <c r="F72" s="38">
        <f>امتيازبندي1!E72</f>
        <v>63304.5</v>
      </c>
      <c r="G72" s="41">
        <f t="shared" si="10"/>
        <v>63304.5</v>
      </c>
      <c r="H72" s="51">
        <f t="shared" si="8"/>
        <v>68</v>
      </c>
      <c r="I72" s="49">
        <f t="shared" si="9"/>
        <v>0</v>
      </c>
      <c r="J72" s="12"/>
      <c r="K72" s="10"/>
      <c r="L72" s="12"/>
      <c r="M72" s="12"/>
      <c r="N72" s="10"/>
      <c r="O72" s="12"/>
      <c r="P72" s="12"/>
      <c r="Q72" s="10"/>
      <c r="R72" s="12"/>
      <c r="S72" s="12"/>
      <c r="T72" s="10"/>
      <c r="U72" s="12"/>
      <c r="V72" s="12"/>
      <c r="W72" s="10"/>
      <c r="X72" s="12"/>
      <c r="Y72" s="12"/>
      <c r="Z72" s="10"/>
      <c r="AA72" s="10"/>
      <c r="CN72" s="31">
        <v>34328</v>
      </c>
    </row>
    <row r="73" spans="1:92">
      <c r="A73" s="20">
        <v>74</v>
      </c>
      <c r="B73" s="15" t="s">
        <v>86</v>
      </c>
      <c r="C73" s="15" t="s">
        <v>200</v>
      </c>
      <c r="D73" s="43">
        <f t="shared" si="7"/>
        <v>61000000</v>
      </c>
      <c r="E73" s="38">
        <f>امتيازبندي1!D73</f>
        <v>61000000</v>
      </c>
      <c r="F73" s="38">
        <f>امتيازبندي1!E73</f>
        <v>59767.5</v>
      </c>
      <c r="G73" s="41">
        <f t="shared" si="10"/>
        <v>59767.5</v>
      </c>
      <c r="H73" s="51">
        <f t="shared" si="8"/>
        <v>80</v>
      </c>
      <c r="I73" s="49">
        <f t="shared" si="9"/>
        <v>0</v>
      </c>
      <c r="J73" s="12"/>
      <c r="K73" s="10"/>
      <c r="L73" s="12"/>
      <c r="M73" s="12"/>
      <c r="N73" s="10"/>
      <c r="O73" s="12"/>
      <c r="P73" s="12"/>
      <c r="Q73" s="10"/>
      <c r="R73" s="12"/>
      <c r="S73" s="12"/>
      <c r="T73" s="10"/>
      <c r="U73" s="12"/>
      <c r="V73" s="12"/>
      <c r="W73" s="10"/>
      <c r="X73" s="12"/>
      <c r="Y73" s="12"/>
      <c r="Z73" s="10"/>
      <c r="AA73" s="10"/>
      <c r="CN73" s="31">
        <v>34328</v>
      </c>
    </row>
    <row r="74" spans="1:92">
      <c r="A74" s="20">
        <v>75</v>
      </c>
      <c r="B74" s="15" t="s">
        <v>208</v>
      </c>
      <c r="C74" s="15" t="s">
        <v>139</v>
      </c>
      <c r="D74" s="43">
        <f t="shared" si="7"/>
        <v>61000000</v>
      </c>
      <c r="E74" s="38">
        <f>امتيازبندي1!D74</f>
        <v>61000000</v>
      </c>
      <c r="F74" s="38">
        <f>امتيازبندي1!E74</f>
        <v>70094.3</v>
      </c>
      <c r="G74" s="41">
        <f t="shared" si="10"/>
        <v>70094.3</v>
      </c>
      <c r="H74" s="51">
        <f t="shared" si="8"/>
        <v>39</v>
      </c>
      <c r="I74" s="49">
        <f t="shared" si="9"/>
        <v>0</v>
      </c>
      <c r="J74" s="12"/>
      <c r="K74" s="10"/>
      <c r="L74" s="12"/>
      <c r="M74" s="12"/>
      <c r="N74" s="10"/>
      <c r="O74" s="12"/>
      <c r="P74" s="12"/>
      <c r="Q74" s="10"/>
      <c r="R74" s="12"/>
      <c r="S74" s="12"/>
      <c r="T74" s="10"/>
      <c r="U74" s="12"/>
      <c r="V74" s="12"/>
      <c r="W74" s="10"/>
      <c r="X74" s="12"/>
      <c r="Y74" s="12"/>
      <c r="Z74" s="10"/>
      <c r="AA74" s="10"/>
      <c r="CN74" s="31">
        <v>34328</v>
      </c>
    </row>
    <row r="75" spans="1:92">
      <c r="A75" s="20">
        <v>76</v>
      </c>
      <c r="B75" s="15" t="s">
        <v>103</v>
      </c>
      <c r="C75" s="15" t="s">
        <v>65</v>
      </c>
      <c r="D75" s="43">
        <f t="shared" si="7"/>
        <v>61000000</v>
      </c>
      <c r="E75" s="38">
        <f>امتيازبندي1!D75</f>
        <v>45000000</v>
      </c>
      <c r="F75" s="38">
        <f>امتيازبندي1!E75</f>
        <v>61572</v>
      </c>
      <c r="G75" s="41">
        <f t="shared" si="10"/>
        <v>71396</v>
      </c>
      <c r="H75" s="51">
        <f t="shared" si="8"/>
        <v>35</v>
      </c>
      <c r="I75" s="49">
        <f t="shared" si="9"/>
        <v>9824</v>
      </c>
      <c r="J75" s="10">
        <v>4000000</v>
      </c>
      <c r="K75" s="10">
        <f>IF(O75=0,$CN$2-L75,O75-L75)</f>
        <v>31</v>
      </c>
      <c r="L75" s="12">
        <v>33668</v>
      </c>
      <c r="M75" s="10">
        <v>4000000</v>
      </c>
      <c r="N75" s="10">
        <f>IF(R75=0,$CN$2-O75,R75-O75)</f>
        <v>30</v>
      </c>
      <c r="O75" s="12">
        <v>33699</v>
      </c>
      <c r="P75" s="10">
        <v>4000000</v>
      </c>
      <c r="Q75" s="10">
        <f>IF(U75=0,$CN$2-R75,U75-R75)</f>
        <v>31</v>
      </c>
      <c r="R75" s="12">
        <v>33729</v>
      </c>
      <c r="S75" s="10">
        <v>4000000</v>
      </c>
      <c r="T75" s="10">
        <f>IF(X75=0,$CN$2-U75,X75-U75)</f>
        <v>568</v>
      </c>
      <c r="U75" s="12">
        <v>33760</v>
      </c>
      <c r="V75" s="12"/>
      <c r="W75" s="10"/>
      <c r="X75" s="12"/>
      <c r="Y75" s="12"/>
      <c r="Z75" s="10"/>
      <c r="AA75" s="10"/>
      <c r="CN75" s="31">
        <v>34328</v>
      </c>
    </row>
    <row r="76" spans="1:92">
      <c r="A76" s="20">
        <v>15</v>
      </c>
      <c r="B76" s="15" t="s">
        <v>74</v>
      </c>
      <c r="C76" s="15" t="s">
        <v>75</v>
      </c>
      <c r="D76" s="43">
        <f t="shared" si="7"/>
        <v>61000000</v>
      </c>
      <c r="E76" s="38">
        <f>امتيازبندي1!D76</f>
        <v>61000000</v>
      </c>
      <c r="F76" s="38">
        <f>امتيازبندي1!E76</f>
        <v>49698.62</v>
      </c>
      <c r="G76" s="41">
        <f t="shared" si="10"/>
        <v>49698.62</v>
      </c>
      <c r="H76" s="51">
        <f t="shared" si="8"/>
        <v>90</v>
      </c>
      <c r="I76" s="49">
        <f t="shared" si="9"/>
        <v>0</v>
      </c>
      <c r="J76" s="12"/>
      <c r="K76" s="10"/>
      <c r="L76" s="12"/>
      <c r="M76" s="12"/>
      <c r="N76" s="10"/>
      <c r="O76" s="12"/>
      <c r="P76" s="12"/>
      <c r="Q76" s="10"/>
      <c r="R76" s="12"/>
      <c r="S76" s="12"/>
      <c r="T76" s="10"/>
      <c r="U76" s="12"/>
      <c r="V76" s="12"/>
      <c r="W76" s="10"/>
      <c r="X76" s="12"/>
      <c r="Y76" s="12"/>
      <c r="Z76" s="10"/>
      <c r="AA76" s="10"/>
      <c r="CN76" s="31">
        <v>34328</v>
      </c>
    </row>
    <row r="77" spans="1:92">
      <c r="A77" s="20">
        <v>49</v>
      </c>
      <c r="B77" s="15" t="s">
        <v>256</v>
      </c>
      <c r="C77" s="15" t="s">
        <v>257</v>
      </c>
      <c r="D77" s="43">
        <f t="shared" si="7"/>
        <v>60500000</v>
      </c>
      <c r="E77" s="38">
        <f>امتيازبندي1!D77</f>
        <v>60500000</v>
      </c>
      <c r="F77" s="38">
        <f>امتيازبندي1!E77</f>
        <v>59914.8</v>
      </c>
      <c r="G77" s="41">
        <f t="shared" si="10"/>
        <v>59914.8</v>
      </c>
      <c r="H77" s="51">
        <f t="shared" si="8"/>
        <v>79</v>
      </c>
      <c r="I77" s="49">
        <f t="shared" si="9"/>
        <v>0</v>
      </c>
      <c r="J77" s="12"/>
      <c r="K77" s="10"/>
      <c r="L77" s="12"/>
      <c r="M77" s="12"/>
      <c r="N77" s="10"/>
      <c r="O77" s="12"/>
      <c r="P77" s="12"/>
      <c r="Q77" s="10"/>
      <c r="R77" s="12"/>
      <c r="S77" s="12"/>
      <c r="T77" s="10"/>
      <c r="U77" s="12"/>
      <c r="V77" s="12"/>
      <c r="W77" s="10"/>
      <c r="X77" s="12"/>
      <c r="Y77" s="12"/>
      <c r="Z77" s="10"/>
      <c r="AA77" s="10"/>
      <c r="CN77" s="31">
        <v>34328</v>
      </c>
    </row>
    <row r="78" spans="1:92" s="76" customFormat="1">
      <c r="A78" s="64">
        <v>78</v>
      </c>
      <c r="B78" s="15" t="s">
        <v>268</v>
      </c>
      <c r="C78" s="15" t="s">
        <v>267</v>
      </c>
      <c r="D78" s="43">
        <f t="shared" si="7"/>
        <v>61000000</v>
      </c>
      <c r="E78" s="43">
        <f>امتيازبندي1!D78</f>
        <v>61000000</v>
      </c>
      <c r="F78" s="43">
        <f>امتيازبندي1!E78</f>
        <v>64759.5</v>
      </c>
      <c r="G78" s="41">
        <f t="shared" si="10"/>
        <v>64759.5</v>
      </c>
      <c r="H78" s="77">
        <f t="shared" si="8"/>
        <v>62</v>
      </c>
      <c r="I78" s="67">
        <f t="shared" si="9"/>
        <v>0</v>
      </c>
      <c r="J78" s="70"/>
      <c r="K78" s="66"/>
      <c r="L78" s="70"/>
      <c r="M78" s="70"/>
      <c r="N78" s="66"/>
      <c r="O78" s="70"/>
      <c r="P78" s="70"/>
      <c r="Q78" s="66"/>
      <c r="R78" s="70"/>
      <c r="S78" s="70"/>
      <c r="T78" s="66"/>
      <c r="U78" s="70"/>
      <c r="V78" s="70"/>
      <c r="W78" s="66"/>
      <c r="X78" s="70"/>
      <c r="Y78" s="70"/>
      <c r="Z78" s="66"/>
      <c r="AA78" s="66"/>
      <c r="CN78" s="31">
        <v>34328</v>
      </c>
    </row>
    <row r="79" spans="1:92">
      <c r="A79" s="20">
        <v>79</v>
      </c>
      <c r="B79" s="15" t="s">
        <v>157</v>
      </c>
      <c r="C79" s="15" t="s">
        <v>158</v>
      </c>
      <c r="D79" s="43">
        <f t="shared" si="7"/>
        <v>61000000</v>
      </c>
      <c r="E79" s="38">
        <f>امتيازبندي1!D79</f>
        <v>61000000</v>
      </c>
      <c r="F79" s="38">
        <f>امتيازبندي1!E79</f>
        <v>76757.100000000006</v>
      </c>
      <c r="G79" s="41">
        <f t="shared" si="10"/>
        <v>76757.100000000006</v>
      </c>
      <c r="H79" s="51">
        <f t="shared" si="8"/>
        <v>11</v>
      </c>
      <c r="I79" s="49">
        <f t="shared" si="9"/>
        <v>0</v>
      </c>
      <c r="J79" s="10"/>
      <c r="K79" s="10"/>
      <c r="L79" s="12"/>
      <c r="M79" s="12"/>
      <c r="N79" s="10"/>
      <c r="O79" s="12"/>
      <c r="P79" s="12"/>
      <c r="Q79" s="10"/>
      <c r="R79" s="12"/>
      <c r="S79" s="12"/>
      <c r="T79" s="10"/>
      <c r="U79" s="12"/>
      <c r="V79" s="12"/>
      <c r="W79" s="10"/>
      <c r="X79" s="12"/>
      <c r="Y79" s="12"/>
      <c r="Z79" s="10"/>
      <c r="AA79" s="10"/>
      <c r="CN79" s="31">
        <v>34328</v>
      </c>
    </row>
    <row r="80" spans="1:92">
      <c r="A80" s="20">
        <v>80</v>
      </c>
      <c r="B80" s="15" t="s">
        <v>106</v>
      </c>
      <c r="C80" s="15" t="s">
        <v>265</v>
      </c>
      <c r="D80" s="43">
        <f t="shared" si="7"/>
        <v>61000000</v>
      </c>
      <c r="E80" s="38">
        <f>امتيازبندي1!D80</f>
        <v>29500000</v>
      </c>
      <c r="F80" s="38">
        <f>امتيازبندي1!E80</f>
        <v>55086.5</v>
      </c>
      <c r="G80" s="41">
        <f t="shared" si="10"/>
        <v>77329</v>
      </c>
      <c r="H80" s="51">
        <f t="shared" si="8"/>
        <v>7</v>
      </c>
      <c r="I80" s="49">
        <f t="shared" si="9"/>
        <v>22242.5</v>
      </c>
      <c r="J80" s="10">
        <v>10000000</v>
      </c>
      <c r="K80" s="10">
        <f>IF(O80=0,$CN$2-L80,O80-L80)</f>
        <v>54</v>
      </c>
      <c r="L80" s="12">
        <v>33543</v>
      </c>
      <c r="M80" s="10">
        <v>5500000</v>
      </c>
      <c r="N80" s="10">
        <f>IF(R80=0,$CN$2-O80,R80-O80)</f>
        <v>38</v>
      </c>
      <c r="O80" s="12">
        <v>33597</v>
      </c>
      <c r="P80" s="10">
        <v>4000000</v>
      </c>
      <c r="Q80" s="10">
        <f>IF(U80=0,$CN$2-R80,U80-R80)</f>
        <v>29</v>
      </c>
      <c r="R80" s="12">
        <v>33635</v>
      </c>
      <c r="S80" s="10">
        <v>4000000</v>
      </c>
      <c r="T80" s="10">
        <f>IF(X80=0,$CN$2-U80,X80-U80)</f>
        <v>31</v>
      </c>
      <c r="U80" s="12">
        <v>33664</v>
      </c>
      <c r="V80" s="10">
        <v>4000000</v>
      </c>
      <c r="W80" s="10">
        <f>IF(AA80=0,$CN$2-X80,AA80-X80)</f>
        <v>30</v>
      </c>
      <c r="X80" s="12">
        <v>33695</v>
      </c>
      <c r="Y80" s="10">
        <v>4000000</v>
      </c>
      <c r="Z80" s="10">
        <f>IF(AD80=0,$CN$2-AA80,AD80-AA80)</f>
        <v>603</v>
      </c>
      <c r="AA80" s="12">
        <v>33725</v>
      </c>
      <c r="CN80" s="31">
        <v>34328</v>
      </c>
    </row>
    <row r="81" spans="1:92">
      <c r="A81" s="20">
        <v>81</v>
      </c>
      <c r="B81" s="15" t="s">
        <v>106</v>
      </c>
      <c r="C81" s="15" t="s">
        <v>266</v>
      </c>
      <c r="D81" s="43">
        <f t="shared" si="7"/>
        <v>61000000</v>
      </c>
      <c r="E81" s="38">
        <f>امتيازبندي1!D81</f>
        <v>21500000</v>
      </c>
      <c r="F81" s="38">
        <f>امتيازبندي1!E81</f>
        <v>44979</v>
      </c>
      <c r="G81" s="41">
        <f t="shared" si="10"/>
        <v>74331.899999999994</v>
      </c>
      <c r="H81" s="51">
        <f t="shared" si="8"/>
        <v>21</v>
      </c>
      <c r="I81" s="49">
        <f t="shared" si="9"/>
        <v>29352.9</v>
      </c>
      <c r="J81" s="10">
        <v>4800000</v>
      </c>
      <c r="K81" s="10">
        <f>IF(O81=0,$CN$2-L81,O81-L81)</f>
        <v>209</v>
      </c>
      <c r="L81" s="33">
        <v>33334</v>
      </c>
      <c r="M81" s="10">
        <v>10000000</v>
      </c>
      <c r="N81" s="10">
        <f>IF(R81=0,$CN$2-O81,R81-O81)</f>
        <v>54</v>
      </c>
      <c r="O81" s="12">
        <v>33543</v>
      </c>
      <c r="P81" s="10">
        <v>8700000</v>
      </c>
      <c r="Q81" s="10">
        <f>IF(U81=0,$CN$2-R81,U81-R81)</f>
        <v>38</v>
      </c>
      <c r="R81" s="12">
        <v>33597</v>
      </c>
      <c r="S81" s="10">
        <v>4000000</v>
      </c>
      <c r="T81" s="10">
        <f>IF(X81=0,$CN$2-U81,X81-U81)</f>
        <v>29</v>
      </c>
      <c r="U81" s="12">
        <v>33635</v>
      </c>
      <c r="V81" s="10">
        <v>4000000</v>
      </c>
      <c r="W81" s="10">
        <f>IF(AA81=0,$CN$2-X81,AA81-X81)</f>
        <v>31</v>
      </c>
      <c r="X81" s="12">
        <v>33664</v>
      </c>
      <c r="Y81" s="10">
        <v>4000000</v>
      </c>
      <c r="Z81" s="10">
        <f>IF(AD81=0,$CN$2-AA81,AD81-AA81)</f>
        <v>30</v>
      </c>
      <c r="AA81" s="12">
        <v>33695</v>
      </c>
      <c r="AB81" s="10">
        <v>4000000</v>
      </c>
      <c r="AC81" s="10">
        <f>IF(AG81=0,$CN$2-AD81,AG81-AD81)</f>
        <v>603</v>
      </c>
      <c r="AD81" s="12">
        <v>33725</v>
      </c>
      <c r="CN81" s="31">
        <v>34328</v>
      </c>
    </row>
    <row r="82" spans="1:92">
      <c r="A82" s="20">
        <v>82</v>
      </c>
      <c r="B82" s="15" t="s">
        <v>140</v>
      </c>
      <c r="C82" s="15" t="s">
        <v>141</v>
      </c>
      <c r="D82" s="43">
        <f t="shared" si="7"/>
        <v>61200000</v>
      </c>
      <c r="E82" s="38">
        <f>امتيازبندي1!D82</f>
        <v>61200000</v>
      </c>
      <c r="F82" s="38">
        <f>امتيازبندي1!E82</f>
        <v>68427.899999999994</v>
      </c>
      <c r="G82" s="41">
        <f t="shared" si="10"/>
        <v>68427.899999999994</v>
      </c>
      <c r="H82" s="51">
        <f t="shared" si="8"/>
        <v>46</v>
      </c>
      <c r="I82" s="49">
        <f t="shared" si="9"/>
        <v>0</v>
      </c>
      <c r="J82" s="12"/>
      <c r="K82" s="10"/>
      <c r="L82" s="12"/>
      <c r="M82" s="12"/>
      <c r="N82" s="10"/>
      <c r="O82" s="12"/>
      <c r="P82" s="12"/>
      <c r="Q82" s="10"/>
      <c r="R82" s="12"/>
      <c r="S82" s="12"/>
      <c r="T82" s="10"/>
      <c r="U82" s="12"/>
      <c r="V82" s="12"/>
      <c r="W82" s="10"/>
      <c r="X82" s="12"/>
      <c r="Y82" s="12"/>
      <c r="Z82" s="10"/>
      <c r="AA82" s="10"/>
      <c r="CN82" s="31">
        <v>34328</v>
      </c>
    </row>
    <row r="83" spans="1:92">
      <c r="A83" s="20">
        <v>83</v>
      </c>
      <c r="B83" s="15" t="s">
        <v>81</v>
      </c>
      <c r="C83" s="15" t="s">
        <v>82</v>
      </c>
      <c r="D83" s="43">
        <f t="shared" si="7"/>
        <v>61000000</v>
      </c>
      <c r="E83" s="38">
        <f>امتيازبندي1!D83</f>
        <v>61000000</v>
      </c>
      <c r="F83" s="38">
        <f>امتيازبندي1!E83</f>
        <v>73584.800000000003</v>
      </c>
      <c r="G83" s="41">
        <f t="shared" si="10"/>
        <v>73584.800000000003</v>
      </c>
      <c r="H83" s="51">
        <f t="shared" si="8"/>
        <v>23</v>
      </c>
      <c r="I83" s="49">
        <f t="shared" si="9"/>
        <v>0</v>
      </c>
      <c r="J83" s="12"/>
      <c r="K83" s="10"/>
      <c r="L83" s="12"/>
      <c r="M83" s="12"/>
      <c r="N83" s="10"/>
      <c r="O83" s="12"/>
      <c r="P83" s="12"/>
      <c r="Q83" s="10"/>
      <c r="R83" s="12"/>
      <c r="S83" s="12"/>
      <c r="T83" s="10"/>
      <c r="U83" s="12"/>
      <c r="V83" s="12"/>
      <c r="W83" s="10"/>
      <c r="X83" s="12"/>
      <c r="Y83" s="12"/>
      <c r="Z83" s="10"/>
      <c r="AA83" s="10"/>
      <c r="CN83" s="31">
        <v>34328</v>
      </c>
    </row>
    <row r="84" spans="1:92">
      <c r="A84" s="20">
        <v>86</v>
      </c>
      <c r="B84" s="15" t="s">
        <v>83</v>
      </c>
      <c r="C84" s="15" t="s">
        <v>54</v>
      </c>
      <c r="D84" s="43">
        <f t="shared" si="7"/>
        <v>61000000</v>
      </c>
      <c r="E84" s="38">
        <f>امتيازبندي1!D84</f>
        <v>61000000</v>
      </c>
      <c r="F84" s="38">
        <f>امتيازبندي1!E84</f>
        <v>70938.5</v>
      </c>
      <c r="G84" s="41">
        <f t="shared" si="10"/>
        <v>70938.5</v>
      </c>
      <c r="H84" s="51">
        <f t="shared" si="8"/>
        <v>37</v>
      </c>
      <c r="I84" s="49">
        <f t="shared" si="9"/>
        <v>0</v>
      </c>
      <c r="J84" s="12"/>
      <c r="K84" s="10"/>
      <c r="L84" s="12"/>
      <c r="M84" s="12"/>
      <c r="N84" s="10"/>
      <c r="O84" s="12"/>
      <c r="P84" s="12"/>
      <c r="Q84" s="10"/>
      <c r="R84" s="12"/>
      <c r="S84" s="12"/>
      <c r="T84" s="10"/>
      <c r="U84" s="12"/>
      <c r="V84" s="12"/>
      <c r="W84" s="10"/>
      <c r="X84" s="12"/>
      <c r="Y84" s="12"/>
      <c r="Z84" s="10"/>
      <c r="AA84" s="10"/>
      <c r="CN84" s="31">
        <v>34328</v>
      </c>
    </row>
    <row r="85" spans="1:92">
      <c r="A85" s="20">
        <v>84</v>
      </c>
      <c r="B85" s="15" t="s">
        <v>87</v>
      </c>
      <c r="C85" s="15" t="s">
        <v>88</v>
      </c>
      <c r="D85" s="43">
        <f t="shared" si="7"/>
        <v>61000000</v>
      </c>
      <c r="E85" s="38">
        <f>امتيازبندي1!D85</f>
        <v>61000000</v>
      </c>
      <c r="F85" s="38">
        <f>امتيازبندي1!E85</f>
        <v>70000.399999999994</v>
      </c>
      <c r="G85" s="41">
        <f t="shared" si="10"/>
        <v>70000.399999999994</v>
      </c>
      <c r="H85" s="51">
        <f t="shared" si="8"/>
        <v>41</v>
      </c>
      <c r="I85" s="49">
        <f t="shared" si="9"/>
        <v>0</v>
      </c>
      <c r="J85" s="12"/>
      <c r="K85" s="10"/>
      <c r="L85" s="12"/>
      <c r="M85" s="12"/>
      <c r="N85" s="10"/>
      <c r="O85" s="12"/>
      <c r="P85" s="12"/>
      <c r="Q85" s="10"/>
      <c r="R85" s="12"/>
      <c r="S85" s="12"/>
      <c r="T85" s="10"/>
      <c r="U85" s="12"/>
      <c r="V85" s="12"/>
      <c r="W85" s="10"/>
      <c r="X85" s="12"/>
      <c r="Y85" s="12"/>
      <c r="Z85" s="10"/>
      <c r="AA85" s="10"/>
      <c r="CN85" s="31">
        <v>34328</v>
      </c>
    </row>
    <row r="86" spans="1:92">
      <c r="A86" s="20">
        <v>24</v>
      </c>
      <c r="B86" s="15" t="s">
        <v>263</v>
      </c>
      <c r="C86" s="15" t="s">
        <v>262</v>
      </c>
      <c r="D86" s="43">
        <f t="shared" si="7"/>
        <v>61000000</v>
      </c>
      <c r="E86" s="38">
        <f>امتيازبندي1!D86</f>
        <v>61000000</v>
      </c>
      <c r="F86" s="38">
        <f>امتيازبندي1!E86</f>
        <v>62692</v>
      </c>
      <c r="G86" s="41">
        <f t="shared" si="10"/>
        <v>62692</v>
      </c>
      <c r="H86" s="51">
        <f t="shared" si="8"/>
        <v>69</v>
      </c>
      <c r="I86" s="49">
        <f t="shared" si="9"/>
        <v>0</v>
      </c>
      <c r="J86" s="12"/>
      <c r="K86" s="10"/>
      <c r="L86" s="12"/>
      <c r="M86" s="12"/>
      <c r="N86" s="10"/>
      <c r="O86" s="12"/>
      <c r="P86" s="12"/>
      <c r="Q86" s="10"/>
      <c r="R86" s="12"/>
      <c r="S86" s="12"/>
      <c r="T86" s="10"/>
      <c r="U86" s="12"/>
      <c r="V86" s="12"/>
      <c r="W86" s="10"/>
      <c r="X86" s="12"/>
      <c r="Y86" s="12"/>
      <c r="Z86" s="10"/>
      <c r="AA86" s="10"/>
      <c r="CN86" s="31">
        <v>34328</v>
      </c>
    </row>
    <row r="87" spans="1:92">
      <c r="A87" s="20">
        <v>87</v>
      </c>
      <c r="B87" s="15" t="s">
        <v>137</v>
      </c>
      <c r="C87" s="15" t="s">
        <v>138</v>
      </c>
      <c r="D87" s="43">
        <f t="shared" si="7"/>
        <v>61000000</v>
      </c>
      <c r="E87" s="38">
        <f>امتيازبندي1!D87</f>
        <v>61000000</v>
      </c>
      <c r="F87" s="38">
        <f>امتيازبندي1!E87</f>
        <v>77275</v>
      </c>
      <c r="G87" s="41">
        <f t="shared" si="10"/>
        <v>77275</v>
      </c>
      <c r="H87" s="51">
        <f t="shared" si="8"/>
        <v>8</v>
      </c>
      <c r="I87" s="49">
        <f t="shared" si="9"/>
        <v>0</v>
      </c>
      <c r="J87" s="12"/>
      <c r="K87" s="10"/>
      <c r="L87" s="12"/>
      <c r="M87" s="12"/>
      <c r="N87" s="10"/>
      <c r="O87" s="12"/>
      <c r="P87" s="12"/>
      <c r="Q87" s="10"/>
      <c r="R87" s="12"/>
      <c r="S87" s="12"/>
      <c r="T87" s="10"/>
      <c r="U87" s="12"/>
      <c r="V87" s="12"/>
      <c r="W87" s="10"/>
      <c r="X87" s="12"/>
      <c r="Y87" s="12"/>
      <c r="Z87" s="10"/>
      <c r="AA87" s="10"/>
      <c r="CN87" s="31">
        <v>34328</v>
      </c>
    </row>
    <row r="88" spans="1:92">
      <c r="A88" s="20">
        <v>88</v>
      </c>
      <c r="B88" s="15" t="s">
        <v>89</v>
      </c>
      <c r="C88" s="15" t="s">
        <v>90</v>
      </c>
      <c r="D88" s="43">
        <f t="shared" si="7"/>
        <v>61000000</v>
      </c>
      <c r="E88" s="38">
        <f>امتيازبندي1!D88</f>
        <v>61000000</v>
      </c>
      <c r="F88" s="38">
        <f>امتيازبندي1!E88</f>
        <v>74609.899999999994</v>
      </c>
      <c r="G88" s="41">
        <f t="shared" si="10"/>
        <v>74609.899999999994</v>
      </c>
      <c r="H88" s="51">
        <f t="shared" si="8"/>
        <v>19</v>
      </c>
      <c r="I88" s="49">
        <f t="shared" si="9"/>
        <v>0</v>
      </c>
      <c r="J88" s="10"/>
      <c r="K88" s="10"/>
      <c r="L88" s="12"/>
      <c r="M88" s="12"/>
      <c r="N88" s="10"/>
      <c r="O88" s="12"/>
      <c r="P88" s="12"/>
      <c r="Q88" s="10"/>
      <c r="R88" s="12"/>
      <c r="S88" s="12"/>
      <c r="T88" s="10"/>
      <c r="U88" s="12"/>
      <c r="V88" s="12"/>
      <c r="W88" s="10"/>
      <c r="X88" s="12"/>
      <c r="Y88" s="12"/>
      <c r="Z88" s="10"/>
      <c r="AA88" s="10"/>
      <c r="CN88" s="31">
        <v>34328</v>
      </c>
    </row>
    <row r="89" spans="1:92">
      <c r="A89" s="20">
        <v>10</v>
      </c>
      <c r="B89" s="15" t="s">
        <v>260</v>
      </c>
      <c r="C89" s="15" t="s">
        <v>261</v>
      </c>
      <c r="D89" s="43">
        <f t="shared" si="7"/>
        <v>61000000</v>
      </c>
      <c r="E89" s="38">
        <f>امتيازبندي1!D89</f>
        <v>61000000</v>
      </c>
      <c r="F89" s="38">
        <f>امتيازبندي1!E89</f>
        <v>46170</v>
      </c>
      <c r="G89" s="41">
        <f t="shared" si="10"/>
        <v>46170</v>
      </c>
      <c r="H89" s="51">
        <f t="shared" si="8"/>
        <v>93</v>
      </c>
      <c r="I89" s="49">
        <f t="shared" si="9"/>
        <v>0</v>
      </c>
      <c r="J89" s="12"/>
      <c r="K89" s="10"/>
      <c r="L89" s="12"/>
      <c r="M89" s="12"/>
      <c r="N89" s="10"/>
      <c r="O89" s="12"/>
      <c r="P89" s="12"/>
      <c r="Q89" s="10"/>
      <c r="R89" s="12"/>
      <c r="S89" s="12"/>
      <c r="T89" s="10"/>
      <c r="U89" s="12"/>
      <c r="V89" s="12"/>
      <c r="W89" s="10"/>
      <c r="X89" s="12"/>
      <c r="Y89" s="12"/>
      <c r="Z89" s="10"/>
      <c r="AA89" s="10"/>
      <c r="CN89" s="31">
        <v>34328</v>
      </c>
    </row>
    <row r="90" spans="1:92">
      <c r="A90" s="20">
        <v>97</v>
      </c>
      <c r="B90" s="15" t="s">
        <v>249</v>
      </c>
      <c r="C90" s="15" t="s">
        <v>250</v>
      </c>
      <c r="D90" s="43">
        <f t="shared" si="7"/>
        <v>61000000</v>
      </c>
      <c r="E90" s="38">
        <f>امتيازبندي1!D90</f>
        <v>61000000</v>
      </c>
      <c r="F90" s="38">
        <f>امتيازبندي1!E90</f>
        <v>69381</v>
      </c>
      <c r="G90" s="41">
        <f t="shared" si="10"/>
        <v>69381</v>
      </c>
      <c r="H90" s="51">
        <f t="shared" si="8"/>
        <v>42</v>
      </c>
      <c r="I90" s="49">
        <f t="shared" si="9"/>
        <v>0</v>
      </c>
      <c r="J90" s="12"/>
      <c r="K90" s="10"/>
      <c r="L90" s="12"/>
      <c r="M90" s="12"/>
      <c r="N90" s="10"/>
      <c r="O90" s="12"/>
      <c r="P90" s="12"/>
      <c r="Q90" s="10"/>
      <c r="R90" s="12"/>
      <c r="S90" s="12"/>
      <c r="T90" s="10"/>
      <c r="U90" s="12"/>
      <c r="V90" s="12"/>
      <c r="W90" s="10"/>
      <c r="X90" s="12"/>
      <c r="Y90" s="12"/>
      <c r="Z90" s="10"/>
      <c r="AA90" s="10"/>
      <c r="CN90" s="31">
        <v>34328</v>
      </c>
    </row>
    <row r="91" spans="1:92">
      <c r="A91" s="20">
        <v>89</v>
      </c>
      <c r="B91" s="15" t="s">
        <v>143</v>
      </c>
      <c r="C91" s="15" t="s">
        <v>144</v>
      </c>
      <c r="D91" s="43">
        <f t="shared" si="7"/>
        <v>61000000</v>
      </c>
      <c r="E91" s="38">
        <f>امتيازبندي1!D91</f>
        <v>61000000</v>
      </c>
      <c r="F91" s="38">
        <f>امتيازبندي1!E91</f>
        <v>43708.243000000002</v>
      </c>
      <c r="G91" s="41">
        <f t="shared" si="10"/>
        <v>43708.243000000002</v>
      </c>
      <c r="H91" s="51">
        <f t="shared" si="8"/>
        <v>95</v>
      </c>
      <c r="I91" s="49">
        <f t="shared" si="9"/>
        <v>0</v>
      </c>
      <c r="J91" s="12"/>
      <c r="K91" s="10"/>
      <c r="L91" s="12"/>
      <c r="M91" s="12"/>
      <c r="N91" s="10"/>
      <c r="O91" s="12"/>
      <c r="P91" s="12"/>
      <c r="Q91" s="10"/>
      <c r="R91" s="12"/>
      <c r="S91" s="12"/>
      <c r="T91" s="10"/>
      <c r="U91" s="12"/>
      <c r="V91" s="12"/>
      <c r="W91" s="10"/>
      <c r="X91" s="12"/>
      <c r="Y91" s="12"/>
      <c r="Z91" s="10"/>
      <c r="AA91" s="10"/>
      <c r="CN91" s="31">
        <v>34328</v>
      </c>
    </row>
    <row r="92" spans="1:92">
      <c r="A92" s="20">
        <v>90</v>
      </c>
      <c r="B92" s="15" t="s">
        <v>240</v>
      </c>
      <c r="C92" s="15" t="s">
        <v>227</v>
      </c>
      <c r="D92" s="43">
        <f t="shared" si="7"/>
        <v>61000000</v>
      </c>
      <c r="E92" s="38">
        <f>امتيازبندي1!D92</f>
        <v>61000000</v>
      </c>
      <c r="F92" s="38">
        <f>امتيازبندي1!E92</f>
        <v>54223</v>
      </c>
      <c r="G92" s="41">
        <f t="shared" si="10"/>
        <v>54223</v>
      </c>
      <c r="H92" s="51">
        <f t="shared" si="8"/>
        <v>88</v>
      </c>
      <c r="I92" s="49">
        <f t="shared" si="9"/>
        <v>0</v>
      </c>
      <c r="J92" s="10"/>
      <c r="K92" s="10"/>
      <c r="L92" s="12"/>
      <c r="M92" s="12"/>
      <c r="N92" s="10"/>
      <c r="O92" s="12"/>
      <c r="P92" s="12"/>
      <c r="Q92" s="10"/>
      <c r="R92" s="12"/>
      <c r="S92" s="12"/>
      <c r="T92" s="10"/>
      <c r="U92" s="12"/>
      <c r="V92" s="12"/>
      <c r="W92" s="10"/>
      <c r="X92" s="12"/>
      <c r="Y92" s="12"/>
      <c r="Z92" s="10"/>
      <c r="AA92" s="10"/>
      <c r="CN92" s="31">
        <v>34328</v>
      </c>
    </row>
    <row r="93" spans="1:92">
      <c r="A93" s="20">
        <v>92</v>
      </c>
      <c r="B93" s="15" t="s">
        <v>148</v>
      </c>
      <c r="C93" s="15" t="s">
        <v>224</v>
      </c>
      <c r="D93" s="43">
        <f t="shared" si="7"/>
        <v>61000000</v>
      </c>
      <c r="E93" s="38">
        <f>امتيازبندي1!D93</f>
        <v>61000000</v>
      </c>
      <c r="F93" s="38">
        <f>امتيازبندي1!E93</f>
        <v>66112</v>
      </c>
      <c r="G93" s="41">
        <f t="shared" si="10"/>
        <v>66112</v>
      </c>
      <c r="H93" s="51">
        <f t="shared" si="8"/>
        <v>55</v>
      </c>
      <c r="I93" s="49">
        <f t="shared" si="9"/>
        <v>0</v>
      </c>
      <c r="J93" s="12"/>
      <c r="K93" s="10"/>
      <c r="L93" s="12"/>
      <c r="M93" s="12"/>
      <c r="N93" s="10"/>
      <c r="O93" s="12"/>
      <c r="P93" s="12"/>
      <c r="Q93" s="10"/>
      <c r="R93" s="12"/>
      <c r="S93" s="12"/>
      <c r="T93" s="10"/>
      <c r="U93" s="12"/>
      <c r="V93" s="12"/>
      <c r="W93" s="10"/>
      <c r="X93" s="12"/>
      <c r="Y93" s="12"/>
      <c r="Z93" s="10"/>
      <c r="AA93" s="10"/>
      <c r="CN93" s="31">
        <v>34328</v>
      </c>
    </row>
    <row r="94" spans="1:92">
      <c r="A94" s="20">
        <v>93</v>
      </c>
      <c r="B94" s="15" t="s">
        <v>59</v>
      </c>
      <c r="C94" s="15" t="s">
        <v>60</v>
      </c>
      <c r="D94" s="43">
        <f t="shared" si="7"/>
        <v>61100000</v>
      </c>
      <c r="E94" s="38">
        <f>امتيازبندي1!D94</f>
        <v>61100000</v>
      </c>
      <c r="F94" s="38">
        <f>امتيازبندي1!E94</f>
        <v>77059.899999999994</v>
      </c>
      <c r="G94" s="41">
        <f t="shared" si="10"/>
        <v>77059.899999999994</v>
      </c>
      <c r="H94" s="51">
        <f t="shared" si="8"/>
        <v>9</v>
      </c>
      <c r="I94" s="49">
        <f t="shared" si="9"/>
        <v>0</v>
      </c>
      <c r="J94" s="12"/>
      <c r="K94" s="10"/>
      <c r="L94" s="12"/>
      <c r="M94" s="12"/>
      <c r="N94" s="10"/>
      <c r="O94" s="12"/>
      <c r="P94" s="12"/>
      <c r="Q94" s="10"/>
      <c r="R94" s="12"/>
      <c r="S94" s="12"/>
      <c r="T94" s="10"/>
      <c r="U94" s="12"/>
      <c r="V94" s="12"/>
      <c r="W94" s="10"/>
      <c r="X94" s="12"/>
      <c r="Y94" s="12"/>
      <c r="Z94" s="10"/>
      <c r="AA94" s="10"/>
      <c r="CN94" s="31">
        <v>34328</v>
      </c>
    </row>
    <row r="95" spans="1:92">
      <c r="A95" s="20">
        <v>45</v>
      </c>
      <c r="B95" s="15" t="s">
        <v>245</v>
      </c>
      <c r="C95" s="15" t="s">
        <v>246</v>
      </c>
      <c r="D95" s="43">
        <f t="shared" si="7"/>
        <v>81000000</v>
      </c>
      <c r="E95" s="38">
        <f>امتيازبندي1!D95</f>
        <v>81000000</v>
      </c>
      <c r="F95" s="38">
        <f>امتيازبندي1!E95</f>
        <v>82212.5</v>
      </c>
      <c r="G95" s="41">
        <f t="shared" si="10"/>
        <v>82212.5</v>
      </c>
      <c r="H95" s="51">
        <f t="shared" si="8"/>
        <v>1</v>
      </c>
      <c r="I95" s="49">
        <f t="shared" si="9"/>
        <v>0</v>
      </c>
      <c r="J95" s="12"/>
      <c r="K95" s="10"/>
      <c r="L95" s="12"/>
      <c r="M95" s="12"/>
      <c r="N95" s="10"/>
      <c r="O95" s="12"/>
      <c r="P95" s="12"/>
      <c r="Q95" s="10"/>
      <c r="R95" s="12"/>
      <c r="S95" s="12"/>
      <c r="T95" s="10"/>
      <c r="U95" s="12"/>
      <c r="V95" s="12"/>
      <c r="W95" s="10"/>
      <c r="X95" s="12"/>
      <c r="Y95" s="12"/>
      <c r="Z95" s="10"/>
      <c r="AA95" s="10"/>
      <c r="CN95" s="31">
        <v>34328</v>
      </c>
    </row>
    <row r="96" spans="1:92">
      <c r="A96" s="20">
        <v>95</v>
      </c>
      <c r="B96" s="15" t="s">
        <v>70</v>
      </c>
      <c r="C96" s="15" t="s">
        <v>53</v>
      </c>
      <c r="D96" s="43">
        <f t="shared" si="7"/>
        <v>61100000</v>
      </c>
      <c r="E96" s="38">
        <f>امتيازبندي1!D96</f>
        <v>61100000</v>
      </c>
      <c r="F96" s="38">
        <f>امتيازبندي1!E96</f>
        <v>76222.3</v>
      </c>
      <c r="G96" s="41">
        <f t="shared" si="10"/>
        <v>76222.3</v>
      </c>
      <c r="H96" s="51">
        <f t="shared" si="8"/>
        <v>13</v>
      </c>
      <c r="I96" s="49">
        <f t="shared" si="9"/>
        <v>0</v>
      </c>
      <c r="J96" s="12"/>
      <c r="K96" s="10"/>
      <c r="L96" s="12"/>
      <c r="M96" s="12"/>
      <c r="N96" s="10"/>
      <c r="O96" s="12"/>
      <c r="P96" s="12"/>
      <c r="Q96" s="10"/>
      <c r="R96" s="12"/>
      <c r="S96" s="12"/>
      <c r="T96" s="10"/>
      <c r="U96" s="12"/>
      <c r="V96" s="12"/>
      <c r="W96" s="10"/>
      <c r="X96" s="12"/>
      <c r="Y96" s="12"/>
      <c r="Z96" s="10"/>
      <c r="AA96" s="10"/>
      <c r="CN96" s="31">
        <v>34328</v>
      </c>
    </row>
    <row r="97" spans="1:92">
      <c r="A97" s="20">
        <v>96</v>
      </c>
      <c r="B97" s="15" t="s">
        <v>70</v>
      </c>
      <c r="C97" s="15" t="s">
        <v>117</v>
      </c>
      <c r="D97" s="43">
        <f t="shared" si="7"/>
        <v>61000000</v>
      </c>
      <c r="E97" s="38">
        <f>امتيازبندي1!D97</f>
        <v>61000000</v>
      </c>
      <c r="F97" s="38">
        <f>امتيازبندي1!E97</f>
        <v>74378.5</v>
      </c>
      <c r="G97" s="41">
        <f t="shared" si="10"/>
        <v>74378.5</v>
      </c>
      <c r="H97" s="51">
        <f t="shared" si="8"/>
        <v>20</v>
      </c>
      <c r="I97" s="49">
        <f t="shared" si="9"/>
        <v>0</v>
      </c>
      <c r="J97" s="12"/>
      <c r="K97" s="10"/>
      <c r="L97" s="12"/>
      <c r="M97" s="12"/>
      <c r="N97" s="10"/>
      <c r="O97" s="12"/>
      <c r="P97" s="12"/>
      <c r="Q97" s="10"/>
      <c r="R97" s="12"/>
      <c r="S97" s="12"/>
      <c r="T97" s="10"/>
      <c r="U97" s="12"/>
      <c r="V97" s="12"/>
      <c r="W97" s="10"/>
      <c r="X97" s="12"/>
      <c r="Y97" s="12"/>
      <c r="Z97" s="10"/>
      <c r="AA97" s="10"/>
      <c r="CN97" s="31">
        <v>34328</v>
      </c>
    </row>
    <row r="98" spans="1:92">
      <c r="A98" s="20">
        <v>94</v>
      </c>
      <c r="B98" s="15" t="s">
        <v>124</v>
      </c>
      <c r="C98" s="15" t="s">
        <v>125</v>
      </c>
      <c r="D98" s="43">
        <f t="shared" ref="D98:D99" si="11">E98+J98+M98+P98+S98+V98+Y98+AB98+AE98+AH98+AK98+AN98</f>
        <v>61000000</v>
      </c>
      <c r="E98" s="38">
        <f>امتيازبندي1!D98</f>
        <v>39000000</v>
      </c>
      <c r="F98" s="38">
        <f>امتيازبندي1!E98</f>
        <v>57103.5</v>
      </c>
      <c r="G98" s="41">
        <f t="shared" si="10"/>
        <v>71949.5</v>
      </c>
      <c r="H98" s="51">
        <f t="shared" ref="H98:H99" si="12">RANK(G98,$G$2:$G$99,0)</f>
        <v>30</v>
      </c>
      <c r="I98" s="49">
        <f t="shared" ref="I98:I99" si="13">((K98*J98)+(N98*(M98+J98))+(Q98*(P98+M98+J98))+(T98*(S98+P98+M98+J98))+(W98*(V98+S98+P98+M98+J98))+(Z98*(Y98+V98+S98+P98+M98+J98))+(AC98*(AB98+Y98+V98+S98+P98+M98+J98))+(AF98*(AE98+AB98+Y98+V98+S98+P98+M98+J98))+(AI98*(AH98+AE98+AB98+Y98+V98+S98+P98+M98+J98))+(AL98*(AK98+AH98+AE98+AB98+Y98+V98+S98+P98+M98+J98))+(AO98*(AN98+AK98+AH98+AE98+AB98+Y98+V98+S98+P98+M98+J98)))/1000000</f>
        <v>14846</v>
      </c>
      <c r="J98" s="10">
        <v>2000000</v>
      </c>
      <c r="K98" s="10">
        <f>IF(O98=0,$CN$2-L98,O98-L98)</f>
        <v>25</v>
      </c>
      <c r="L98" s="12">
        <v>33572</v>
      </c>
      <c r="M98" s="10">
        <v>2000000</v>
      </c>
      <c r="N98" s="10">
        <f>IF(R98=0,$CN$2-O98,R98-O98)</f>
        <v>31</v>
      </c>
      <c r="O98" s="12">
        <v>33597</v>
      </c>
      <c r="P98" s="10">
        <v>2000000</v>
      </c>
      <c r="Q98" s="10">
        <f>IF(U98=0,$CN$2-R98,U98-R98)</f>
        <v>31</v>
      </c>
      <c r="R98" s="12">
        <v>33628</v>
      </c>
      <c r="S98" s="10">
        <v>8000000</v>
      </c>
      <c r="T98" s="10">
        <f>IF(X98=0,$CN$2-U98,X98-U98)</f>
        <v>29</v>
      </c>
      <c r="U98" s="12">
        <v>33659</v>
      </c>
      <c r="V98" s="10">
        <v>8000000</v>
      </c>
      <c r="W98" s="10">
        <f>IF(AA98=0,$CN$2-X98,AA98-X98)</f>
        <v>640</v>
      </c>
      <c r="X98" s="12">
        <v>33688</v>
      </c>
      <c r="Y98" s="10"/>
      <c r="Z98" s="10"/>
      <c r="AA98" s="12"/>
      <c r="AB98" s="10"/>
      <c r="AC98" s="10"/>
      <c r="AD98" s="12"/>
      <c r="AE98" s="10"/>
      <c r="AF98" s="10"/>
      <c r="AG98" s="12"/>
      <c r="CN98" s="31">
        <v>34328</v>
      </c>
    </row>
    <row r="99" spans="1:92">
      <c r="A99" s="20">
        <v>98</v>
      </c>
      <c r="B99" s="15" t="s">
        <v>69</v>
      </c>
      <c r="C99" s="15" t="s">
        <v>68</v>
      </c>
      <c r="D99" s="43">
        <f t="shared" si="11"/>
        <v>61000000</v>
      </c>
      <c r="E99" s="38">
        <f>امتيازبندي1!D99</f>
        <v>57000000</v>
      </c>
      <c r="F99" s="38">
        <f>امتيازبندي1!E99</f>
        <v>75081</v>
      </c>
      <c r="G99" s="41">
        <f t="shared" si="10"/>
        <v>77497</v>
      </c>
      <c r="H99" s="51">
        <f t="shared" si="12"/>
        <v>6</v>
      </c>
      <c r="I99" s="49">
        <f t="shared" si="13"/>
        <v>2416</v>
      </c>
      <c r="J99" s="10">
        <v>4000000</v>
      </c>
      <c r="K99" s="10">
        <f>IF(O99=0,$CN$2-L99,O99-L99)</f>
        <v>604</v>
      </c>
      <c r="L99" s="12">
        <v>33724</v>
      </c>
      <c r="M99" s="12"/>
      <c r="N99" s="10"/>
      <c r="O99" s="12"/>
      <c r="P99" s="12"/>
      <c r="Q99" s="10"/>
      <c r="R99" s="12"/>
      <c r="S99" s="12"/>
      <c r="T99" s="10"/>
      <c r="U99" s="12"/>
      <c r="V99" s="12"/>
      <c r="W99" s="10"/>
      <c r="X99" s="12"/>
      <c r="Y99" s="12"/>
      <c r="Z99" s="10"/>
      <c r="AA99" s="10"/>
      <c r="CN99" s="31">
        <v>34328</v>
      </c>
    </row>
    <row r="100" spans="1:92">
      <c r="D100" s="43">
        <f>SUM(D2:D99)</f>
        <v>5988954200</v>
      </c>
    </row>
  </sheetData>
  <sheetProtection password="CC4D" sheet="1" formatCells="0" formatColumns="0" formatRows="0" insertColumns="0" insertRows="0" insertHyperlinks="0" deleteColumns="0" deleteRows="0" sort="0" autoFilter="0" pivotTables="0"/>
  <sortState ref="A2:CM101">
    <sortCondition ref="B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05"/>
  <sheetViews>
    <sheetView rightToLeft="1" tabSelected="1" workbookViewId="0">
      <pane xSplit="4" ySplit="1" topLeftCell="V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20.25"/>
  <cols>
    <col min="1" max="1" width="11.140625" bestFit="1" customWidth="1"/>
    <col min="2" max="2" width="16" style="7" bestFit="1" customWidth="1"/>
    <col min="3" max="3" width="11.28515625" style="7" bestFit="1" customWidth="1"/>
    <col min="4" max="4" width="44.5703125" style="82" bestFit="1" customWidth="1"/>
    <col min="5" max="5" width="6.140625" style="83" bestFit="1" customWidth="1"/>
    <col min="6" max="6" width="6.42578125" style="83" customWidth="1"/>
    <col min="7" max="7" width="13" customWidth="1"/>
    <col min="8" max="8" width="15.140625" style="83" bestFit="1" customWidth="1"/>
    <col min="9" max="9" width="15.28515625" style="83" bestFit="1" customWidth="1"/>
    <col min="10" max="10" width="14" style="83" bestFit="1" customWidth="1"/>
    <col min="11" max="11" width="12.42578125" style="83" bestFit="1" customWidth="1"/>
    <col min="12" max="12" width="11.85546875" style="83" bestFit="1" customWidth="1"/>
    <col min="13" max="13" width="11.140625" bestFit="1" customWidth="1"/>
    <col min="14" max="16" width="11.85546875" style="83" customWidth="1"/>
    <col min="17" max="17" width="11.85546875" style="83" hidden="1" customWidth="1"/>
    <col min="18" max="21" width="12" customWidth="1"/>
    <col min="22" max="23" width="13" customWidth="1"/>
    <col min="24" max="24" width="12.7109375" bestFit="1" customWidth="1"/>
    <col min="25" max="25" width="13" customWidth="1"/>
    <col min="26" max="26" width="12.7109375" bestFit="1" customWidth="1"/>
    <col min="27" max="27" width="12.7109375" hidden="1" customWidth="1"/>
    <col min="28" max="28" width="12.7109375" customWidth="1"/>
    <col min="29" max="29" width="12.7109375" hidden="1" customWidth="1"/>
    <col min="30" max="30" width="16.85546875" customWidth="1"/>
  </cols>
  <sheetData>
    <row r="1" spans="1:30" ht="63.75" customHeight="1">
      <c r="A1" s="1" t="s">
        <v>36</v>
      </c>
      <c r="B1" s="14" t="s">
        <v>0</v>
      </c>
      <c r="C1" s="14" t="s">
        <v>1</v>
      </c>
      <c r="D1" s="78" t="s">
        <v>272</v>
      </c>
      <c r="E1" s="79" t="s">
        <v>273</v>
      </c>
      <c r="F1" s="84" t="s">
        <v>274</v>
      </c>
      <c r="G1" s="84" t="s">
        <v>271</v>
      </c>
      <c r="H1" s="84" t="s">
        <v>365</v>
      </c>
      <c r="I1" s="84" t="s">
        <v>372</v>
      </c>
      <c r="J1" s="84" t="s">
        <v>371</v>
      </c>
      <c r="K1" s="84" t="s">
        <v>366</v>
      </c>
      <c r="L1" s="84" t="s">
        <v>367</v>
      </c>
      <c r="M1" s="84" t="s">
        <v>369</v>
      </c>
      <c r="N1" s="84" t="s">
        <v>368</v>
      </c>
      <c r="O1" s="84" t="s">
        <v>374</v>
      </c>
      <c r="P1" s="84" t="s">
        <v>373</v>
      </c>
      <c r="Q1" s="84" t="s">
        <v>393</v>
      </c>
      <c r="R1" s="84" t="s">
        <v>370</v>
      </c>
      <c r="S1" s="84" t="s">
        <v>375</v>
      </c>
      <c r="T1" s="84" t="s">
        <v>403</v>
      </c>
      <c r="U1" s="84" t="s">
        <v>401</v>
      </c>
      <c r="V1" s="84" t="s">
        <v>402</v>
      </c>
      <c r="W1" s="93" t="s">
        <v>404</v>
      </c>
      <c r="X1" s="84" t="s">
        <v>398</v>
      </c>
      <c r="Y1" s="93" t="s">
        <v>405</v>
      </c>
      <c r="Z1" s="84" t="s">
        <v>412</v>
      </c>
      <c r="AA1" s="84" t="s">
        <v>408</v>
      </c>
      <c r="AB1" s="84" t="s">
        <v>409</v>
      </c>
      <c r="AC1" s="84" t="s">
        <v>411</v>
      </c>
      <c r="AD1" s="93" t="s">
        <v>406</v>
      </c>
    </row>
    <row r="2" spans="1:30" ht="21.75">
      <c r="A2" s="20">
        <v>1</v>
      </c>
      <c r="B2" s="15" t="s">
        <v>145</v>
      </c>
      <c r="C2" s="15" t="s">
        <v>146</v>
      </c>
      <c r="D2" s="80" t="s">
        <v>275</v>
      </c>
      <c r="E2" s="81">
        <v>81</v>
      </c>
      <c r="F2" s="81">
        <f t="shared" ref="F2:F67" si="0">E2-76</f>
        <v>5</v>
      </c>
      <c r="G2" s="88">
        <f>امتیازبندی2!D2</f>
        <v>61000000</v>
      </c>
      <c r="H2" s="85">
        <v>5400000</v>
      </c>
      <c r="I2" s="85">
        <v>5400000</v>
      </c>
      <c r="J2" s="86">
        <f t="shared" ref="J2:J67" si="1">SUM(G2,I2)</f>
        <v>66400000</v>
      </c>
      <c r="K2" s="85">
        <f t="shared" ref="K2:K21" si="2">61000000+H2</f>
        <v>66400000</v>
      </c>
      <c r="L2" s="90">
        <v>5500000</v>
      </c>
      <c r="M2" s="87">
        <f>IF(L2&gt;0,J2+L2,J2)</f>
        <v>71900000</v>
      </c>
      <c r="N2" s="86">
        <v>6885000</v>
      </c>
      <c r="O2" s="91">
        <f t="shared" ref="O2:O33" si="3">K2-J2+(5500000-L2)+(6885000-N2)</f>
        <v>0</v>
      </c>
      <c r="P2" s="89"/>
      <c r="Q2" s="89"/>
      <c r="R2" s="87">
        <f>M2+N2+P2</f>
        <v>78785000</v>
      </c>
      <c r="S2" s="87">
        <f t="shared" ref="S2:S33" si="4">O2-P2</f>
        <v>0</v>
      </c>
      <c r="T2" s="87">
        <f t="shared" ref="T2:T65" si="5">3930000</f>
        <v>3930000</v>
      </c>
      <c r="U2" s="87">
        <f>E2*42100</f>
        <v>3410100</v>
      </c>
      <c r="V2" s="92">
        <f>S2+T2+U2</f>
        <v>7340100</v>
      </c>
      <c r="W2" s="94"/>
      <c r="X2" s="92">
        <f>280000*E2</f>
        <v>22680000</v>
      </c>
      <c r="Y2" s="94">
        <v>30020000</v>
      </c>
      <c r="Z2" s="92">
        <f t="shared" ref="Z2:Z51" si="6">SUM(V2,X2)-W2-Y2</f>
        <v>100</v>
      </c>
      <c r="AA2" s="92">
        <f>V2+X2-W2-Y2</f>
        <v>100</v>
      </c>
      <c r="AB2" s="92">
        <v>20000000</v>
      </c>
      <c r="AC2" s="92"/>
      <c r="AD2" s="87">
        <f>R2+AA2+AB2-AC2</f>
        <v>98785100</v>
      </c>
    </row>
    <row r="3" spans="1:30" ht="21.75">
      <c r="A3" s="20">
        <v>2</v>
      </c>
      <c r="B3" s="15" t="s">
        <v>56</v>
      </c>
      <c r="C3" s="15" t="s">
        <v>55</v>
      </c>
      <c r="D3" s="80" t="s">
        <v>276</v>
      </c>
      <c r="E3" s="81">
        <v>81</v>
      </c>
      <c r="F3" s="81">
        <f t="shared" si="0"/>
        <v>5</v>
      </c>
      <c r="G3" s="88">
        <f>امتیازبندی2!D3</f>
        <v>51200000</v>
      </c>
      <c r="H3" s="85">
        <v>5200000</v>
      </c>
      <c r="I3" s="85">
        <v>0</v>
      </c>
      <c r="J3" s="86">
        <f t="shared" si="1"/>
        <v>51200000</v>
      </c>
      <c r="K3" s="85">
        <f t="shared" si="2"/>
        <v>66200000</v>
      </c>
      <c r="L3" s="90">
        <v>0</v>
      </c>
      <c r="M3" s="87">
        <f t="shared" ref="M3:M68" si="7">IF(L3&gt;0,J3+L3,J3)</f>
        <v>51200000</v>
      </c>
      <c r="N3" s="86"/>
      <c r="O3" s="91">
        <f t="shared" si="3"/>
        <v>27385000</v>
      </c>
      <c r="P3" s="89">
        <v>11200000</v>
      </c>
      <c r="Q3" s="89"/>
      <c r="R3" s="87">
        <f t="shared" ref="R3:R66" si="8">M3+N3+P3</f>
        <v>62400000</v>
      </c>
      <c r="S3" s="87">
        <f t="shared" si="4"/>
        <v>16185000</v>
      </c>
      <c r="T3" s="87">
        <f t="shared" si="5"/>
        <v>3930000</v>
      </c>
      <c r="U3" s="87">
        <f t="shared" ref="U3:U66" si="9">E3*42100</f>
        <v>3410100</v>
      </c>
      <c r="V3" s="92">
        <f t="shared" ref="V3:V66" si="10">S3+T3+U3</f>
        <v>23525100</v>
      </c>
      <c r="W3" s="94">
        <v>9000000</v>
      </c>
      <c r="X3" s="92">
        <f t="shared" ref="X3:X9" si="11">280000*E3</f>
        <v>22680000</v>
      </c>
      <c r="Y3" s="94">
        <v>20000000</v>
      </c>
      <c r="Z3" s="92">
        <f t="shared" si="6"/>
        <v>17205100</v>
      </c>
      <c r="AA3" s="92">
        <f t="shared" ref="AA3:AA66" si="12">V3+X3</f>
        <v>46205100</v>
      </c>
      <c r="AB3" s="92">
        <v>20000000</v>
      </c>
      <c r="AC3" s="92"/>
      <c r="AD3" s="87">
        <f t="shared" ref="AD3:AD66" si="13">R3+AA3+AB3-AC3</f>
        <v>128605100</v>
      </c>
    </row>
    <row r="4" spans="1:30" ht="21.75">
      <c r="A4" s="20">
        <v>3</v>
      </c>
      <c r="B4" s="15" t="s">
        <v>64</v>
      </c>
      <c r="C4" s="15" t="s">
        <v>65</v>
      </c>
      <c r="D4" s="80" t="s">
        <v>277</v>
      </c>
      <c r="E4" s="81">
        <v>82</v>
      </c>
      <c r="F4" s="81">
        <f t="shared" si="0"/>
        <v>6</v>
      </c>
      <c r="G4" s="88">
        <f>امتیازبندی2!D4</f>
        <v>61000000</v>
      </c>
      <c r="H4" s="85">
        <v>6480000</v>
      </c>
      <c r="I4" s="85">
        <v>6480000</v>
      </c>
      <c r="J4" s="86">
        <f t="shared" si="1"/>
        <v>67480000</v>
      </c>
      <c r="K4" s="85">
        <f t="shared" si="2"/>
        <v>67480000</v>
      </c>
      <c r="L4" s="90">
        <v>4500000</v>
      </c>
      <c r="M4" s="87">
        <f t="shared" si="7"/>
        <v>71980000</v>
      </c>
      <c r="N4" s="86">
        <v>1500000</v>
      </c>
      <c r="O4" s="91">
        <f t="shared" si="3"/>
        <v>6385000</v>
      </c>
      <c r="P4" s="89"/>
      <c r="Q4" s="89"/>
      <c r="R4" s="87">
        <f t="shared" si="8"/>
        <v>73480000</v>
      </c>
      <c r="S4" s="87">
        <f t="shared" si="4"/>
        <v>6385000</v>
      </c>
      <c r="T4" s="87">
        <f t="shared" si="5"/>
        <v>3930000</v>
      </c>
      <c r="U4" s="87">
        <f t="shared" si="9"/>
        <v>3452200</v>
      </c>
      <c r="V4" s="92">
        <f t="shared" si="10"/>
        <v>13767200</v>
      </c>
      <c r="W4" s="94">
        <v>5500000</v>
      </c>
      <c r="X4" s="92">
        <f t="shared" si="11"/>
        <v>22960000</v>
      </c>
      <c r="Y4" s="94"/>
      <c r="Z4" s="92">
        <f t="shared" si="6"/>
        <v>31227200</v>
      </c>
      <c r="AA4" s="92">
        <f t="shared" si="12"/>
        <v>36727200</v>
      </c>
      <c r="AB4" s="92">
        <v>20000000</v>
      </c>
      <c r="AC4" s="92">
        <v>31930000</v>
      </c>
      <c r="AD4" s="87">
        <f>R4+AA4+AB4-AC4-AB4-Z4</f>
        <v>47050000</v>
      </c>
    </row>
    <row r="5" spans="1:30" ht="21.75">
      <c r="A5" s="20">
        <v>4</v>
      </c>
      <c r="B5" s="15" t="s">
        <v>113</v>
      </c>
      <c r="C5" s="15" t="s">
        <v>114</v>
      </c>
      <c r="D5" s="80" t="s">
        <v>278</v>
      </c>
      <c r="E5" s="81">
        <v>93</v>
      </c>
      <c r="F5" s="81">
        <f t="shared" si="0"/>
        <v>17</v>
      </c>
      <c r="G5" s="88">
        <f>امتیازبندی2!D5</f>
        <v>61000000</v>
      </c>
      <c r="H5" s="85">
        <v>18360000</v>
      </c>
      <c r="I5" s="85">
        <v>18360000</v>
      </c>
      <c r="J5" s="86">
        <f t="shared" si="1"/>
        <v>79360000</v>
      </c>
      <c r="K5" s="85">
        <f t="shared" si="2"/>
        <v>79360000</v>
      </c>
      <c r="L5" s="90">
        <v>0</v>
      </c>
      <c r="M5" s="87">
        <f t="shared" si="7"/>
        <v>79360000</v>
      </c>
      <c r="N5" s="86">
        <v>4385000</v>
      </c>
      <c r="O5" s="91">
        <f t="shared" si="3"/>
        <v>8000000</v>
      </c>
      <c r="P5" s="89">
        <v>8000000</v>
      </c>
      <c r="Q5" s="89"/>
      <c r="R5" s="87">
        <f t="shared" si="8"/>
        <v>91745000</v>
      </c>
      <c r="S5" s="87">
        <f t="shared" si="4"/>
        <v>0</v>
      </c>
      <c r="T5" s="87">
        <f t="shared" si="5"/>
        <v>3930000</v>
      </c>
      <c r="U5" s="87">
        <f t="shared" si="9"/>
        <v>3915300</v>
      </c>
      <c r="V5" s="92">
        <f t="shared" si="10"/>
        <v>7845300</v>
      </c>
      <c r="W5" s="94">
        <v>7845300</v>
      </c>
      <c r="X5" s="92">
        <f t="shared" si="11"/>
        <v>26040000</v>
      </c>
      <c r="Y5" s="94">
        <v>26040000</v>
      </c>
      <c r="Z5" s="92">
        <f t="shared" si="6"/>
        <v>0</v>
      </c>
      <c r="AA5" s="92">
        <f t="shared" si="12"/>
        <v>33885300</v>
      </c>
      <c r="AB5" s="92">
        <v>20000000</v>
      </c>
      <c r="AC5" s="92"/>
      <c r="AD5" s="87">
        <f t="shared" si="13"/>
        <v>145630300</v>
      </c>
    </row>
    <row r="6" spans="1:30" ht="21.75">
      <c r="A6" s="20">
        <v>5</v>
      </c>
      <c r="B6" s="15" t="s">
        <v>132</v>
      </c>
      <c r="C6" s="15" t="s">
        <v>133</v>
      </c>
      <c r="D6" s="80" t="s">
        <v>335</v>
      </c>
      <c r="E6" s="81">
        <v>82</v>
      </c>
      <c r="F6" s="81">
        <f t="shared" si="0"/>
        <v>6</v>
      </c>
      <c r="G6" s="88">
        <f>امتیازبندی2!D6</f>
        <v>61000000</v>
      </c>
      <c r="H6" s="85">
        <v>6480000</v>
      </c>
      <c r="I6" s="85">
        <v>6480000</v>
      </c>
      <c r="J6" s="86">
        <f t="shared" si="1"/>
        <v>67480000</v>
      </c>
      <c r="K6" s="85">
        <f t="shared" si="2"/>
        <v>67480000</v>
      </c>
      <c r="L6" s="90">
        <v>5500000</v>
      </c>
      <c r="M6" s="87">
        <f t="shared" si="7"/>
        <v>72980000</v>
      </c>
      <c r="N6" s="86">
        <v>1765000</v>
      </c>
      <c r="O6" s="91">
        <f t="shared" si="3"/>
        <v>5120000</v>
      </c>
      <c r="P6" s="89">
        <v>5120000</v>
      </c>
      <c r="Q6" s="89">
        <v>5248800</v>
      </c>
      <c r="R6" s="87">
        <f>M6+N6+P6</f>
        <v>79865000</v>
      </c>
      <c r="S6" s="87">
        <f>O6-P6+25000000</f>
        <v>25000000</v>
      </c>
      <c r="T6" s="87">
        <f t="shared" si="5"/>
        <v>3930000</v>
      </c>
      <c r="U6" s="87">
        <f t="shared" si="9"/>
        <v>3452200</v>
      </c>
      <c r="V6" s="92">
        <f>S6+T6+U6</f>
        <v>32382200</v>
      </c>
      <c r="W6" s="94">
        <v>32382200</v>
      </c>
      <c r="X6" s="92">
        <f t="shared" si="11"/>
        <v>22960000</v>
      </c>
      <c r="Y6" s="94">
        <v>22960000</v>
      </c>
      <c r="Z6" s="92">
        <f t="shared" si="6"/>
        <v>0</v>
      </c>
      <c r="AA6" s="92">
        <f t="shared" si="12"/>
        <v>55342200</v>
      </c>
      <c r="AB6" s="92">
        <v>0</v>
      </c>
      <c r="AC6" s="92"/>
      <c r="AD6" s="87">
        <f t="shared" si="13"/>
        <v>135207200</v>
      </c>
    </row>
    <row r="7" spans="1:30" ht="21.75">
      <c r="A7" s="20">
        <v>6</v>
      </c>
      <c r="B7" s="15" t="s">
        <v>119</v>
      </c>
      <c r="C7" s="15" t="s">
        <v>120</v>
      </c>
      <c r="D7" s="80" t="s">
        <v>279</v>
      </c>
      <c r="E7" s="81">
        <v>82</v>
      </c>
      <c r="F7" s="81">
        <f t="shared" si="0"/>
        <v>6</v>
      </c>
      <c r="G7" s="88">
        <f>امتیازبندی2!D7</f>
        <v>61000000</v>
      </c>
      <c r="H7" s="85">
        <v>6480000</v>
      </c>
      <c r="I7" s="85">
        <v>6480000</v>
      </c>
      <c r="J7" s="86">
        <f t="shared" si="1"/>
        <v>67480000</v>
      </c>
      <c r="K7" s="85">
        <f t="shared" si="2"/>
        <v>67480000</v>
      </c>
      <c r="L7" s="90">
        <v>5500000</v>
      </c>
      <c r="M7" s="87">
        <f t="shared" si="7"/>
        <v>72980000</v>
      </c>
      <c r="N7" s="86">
        <v>6885000</v>
      </c>
      <c r="O7" s="91">
        <f t="shared" si="3"/>
        <v>0</v>
      </c>
      <c r="P7" s="89"/>
      <c r="Q7" s="89"/>
      <c r="R7" s="87">
        <f t="shared" si="8"/>
        <v>79865000</v>
      </c>
      <c r="S7" s="87">
        <f t="shared" si="4"/>
        <v>0</v>
      </c>
      <c r="T7" s="87">
        <f t="shared" si="5"/>
        <v>3930000</v>
      </c>
      <c r="U7" s="87">
        <f t="shared" si="9"/>
        <v>3452200</v>
      </c>
      <c r="V7" s="92">
        <f t="shared" si="10"/>
        <v>7382200</v>
      </c>
      <c r="W7" s="94">
        <v>7382200</v>
      </c>
      <c r="X7" s="92">
        <f t="shared" si="11"/>
        <v>22960000</v>
      </c>
      <c r="Y7" s="94">
        <v>22960000</v>
      </c>
      <c r="Z7" s="92">
        <f t="shared" si="6"/>
        <v>0</v>
      </c>
      <c r="AA7" s="92">
        <f t="shared" si="12"/>
        <v>30342200</v>
      </c>
      <c r="AB7" s="92">
        <v>20000000</v>
      </c>
      <c r="AC7" s="92"/>
      <c r="AD7" s="87">
        <f t="shared" si="13"/>
        <v>130207200</v>
      </c>
    </row>
    <row r="8" spans="1:30" ht="21.75">
      <c r="A8" s="20">
        <v>7</v>
      </c>
      <c r="B8" s="15" t="s">
        <v>32</v>
      </c>
      <c r="C8" s="15" t="s">
        <v>33</v>
      </c>
      <c r="D8" s="80" t="s">
        <v>288</v>
      </c>
      <c r="E8" s="81">
        <v>76</v>
      </c>
      <c r="F8" s="81">
        <f t="shared" si="0"/>
        <v>0</v>
      </c>
      <c r="G8" s="88">
        <f>امتیازبندی2!D8</f>
        <v>61000000</v>
      </c>
      <c r="H8" s="85">
        <v>0</v>
      </c>
      <c r="I8" s="85">
        <v>0</v>
      </c>
      <c r="J8" s="86">
        <f t="shared" si="1"/>
        <v>61000000</v>
      </c>
      <c r="K8" s="85">
        <f t="shared" si="2"/>
        <v>61000000</v>
      </c>
      <c r="L8" s="90">
        <v>5500000</v>
      </c>
      <c r="M8" s="87">
        <f t="shared" si="7"/>
        <v>66500000</v>
      </c>
      <c r="N8" s="86">
        <v>6885000</v>
      </c>
      <c r="O8" s="91">
        <f t="shared" si="3"/>
        <v>0</v>
      </c>
      <c r="P8" s="89"/>
      <c r="Q8" s="89"/>
      <c r="R8" s="87">
        <f t="shared" si="8"/>
        <v>73385000</v>
      </c>
      <c r="S8" s="87">
        <f t="shared" si="4"/>
        <v>0</v>
      </c>
      <c r="T8" s="87">
        <f t="shared" si="5"/>
        <v>3930000</v>
      </c>
      <c r="U8" s="87">
        <f t="shared" si="9"/>
        <v>3199600</v>
      </c>
      <c r="V8" s="92">
        <f t="shared" si="10"/>
        <v>7129600</v>
      </c>
      <c r="W8" s="94">
        <v>10000000</v>
      </c>
      <c r="X8" s="92">
        <f t="shared" si="11"/>
        <v>21280000</v>
      </c>
      <c r="Y8" s="94">
        <v>18410000</v>
      </c>
      <c r="Z8" s="92">
        <f t="shared" si="6"/>
        <v>-400</v>
      </c>
      <c r="AA8" s="92">
        <f t="shared" si="12"/>
        <v>28409600</v>
      </c>
      <c r="AB8" s="92">
        <v>20000000</v>
      </c>
      <c r="AC8" s="92"/>
      <c r="AD8" s="87">
        <f t="shared" si="13"/>
        <v>121794600</v>
      </c>
    </row>
    <row r="9" spans="1:30" ht="21.75">
      <c r="A9" s="20">
        <v>8</v>
      </c>
      <c r="B9" s="15" t="s">
        <v>220</v>
      </c>
      <c r="C9" s="15" t="s">
        <v>221</v>
      </c>
      <c r="D9" s="80" t="s">
        <v>282</v>
      </c>
      <c r="E9" s="81">
        <v>90</v>
      </c>
      <c r="F9" s="81">
        <f t="shared" si="0"/>
        <v>14</v>
      </c>
      <c r="G9" s="88">
        <f>امتیازبندی2!D9</f>
        <v>61000000</v>
      </c>
      <c r="H9" s="85">
        <v>15120000</v>
      </c>
      <c r="I9" s="85">
        <v>15120000</v>
      </c>
      <c r="J9" s="86">
        <f t="shared" si="1"/>
        <v>76120000</v>
      </c>
      <c r="K9" s="85">
        <f t="shared" si="2"/>
        <v>76120000</v>
      </c>
      <c r="L9" s="90">
        <v>5500000</v>
      </c>
      <c r="M9" s="87">
        <f t="shared" si="7"/>
        <v>81620000</v>
      </c>
      <c r="N9" s="86"/>
      <c r="O9" s="91">
        <f t="shared" si="3"/>
        <v>6885000</v>
      </c>
      <c r="P9" s="89">
        <v>12800000</v>
      </c>
      <c r="Q9" s="89"/>
      <c r="R9" s="87">
        <f t="shared" si="8"/>
        <v>94420000</v>
      </c>
      <c r="S9" s="87">
        <f t="shared" si="4"/>
        <v>-5915000</v>
      </c>
      <c r="T9" s="87">
        <f t="shared" si="5"/>
        <v>3930000</v>
      </c>
      <c r="U9" s="87">
        <f t="shared" si="9"/>
        <v>3789000</v>
      </c>
      <c r="V9" s="92">
        <f t="shared" si="10"/>
        <v>1804000</v>
      </c>
      <c r="W9" s="94">
        <v>1804000</v>
      </c>
      <c r="X9" s="92">
        <f t="shared" si="11"/>
        <v>25200000</v>
      </c>
      <c r="Y9" s="94">
        <v>25200000</v>
      </c>
      <c r="Z9" s="92">
        <f t="shared" si="6"/>
        <v>0</v>
      </c>
      <c r="AA9" s="92">
        <f t="shared" si="12"/>
        <v>27004000</v>
      </c>
      <c r="AB9" s="92">
        <v>20000000</v>
      </c>
      <c r="AC9" s="92"/>
      <c r="AD9" s="87">
        <f t="shared" si="13"/>
        <v>141424000</v>
      </c>
    </row>
    <row r="10" spans="1:30" ht="21.75">
      <c r="A10" s="20">
        <v>9</v>
      </c>
      <c r="B10" s="15" t="s">
        <v>259</v>
      </c>
      <c r="C10" s="15" t="s">
        <v>248</v>
      </c>
      <c r="D10" s="80" t="s">
        <v>283</v>
      </c>
      <c r="E10" s="81">
        <v>90</v>
      </c>
      <c r="F10" s="81">
        <f t="shared" si="0"/>
        <v>14</v>
      </c>
      <c r="G10" s="88">
        <f>1360000*E10</f>
        <v>122400000</v>
      </c>
      <c r="H10" s="85">
        <v>0</v>
      </c>
      <c r="I10" s="85">
        <v>0</v>
      </c>
      <c r="J10" s="86">
        <f t="shared" si="1"/>
        <v>122400000</v>
      </c>
      <c r="K10" s="85">
        <f>G10</f>
        <v>122400000</v>
      </c>
      <c r="L10" s="90">
        <v>0</v>
      </c>
      <c r="M10" s="87">
        <f t="shared" si="7"/>
        <v>122400000</v>
      </c>
      <c r="N10" s="86"/>
      <c r="O10" s="91">
        <v>0</v>
      </c>
      <c r="P10" s="89"/>
      <c r="Q10" s="89"/>
      <c r="R10" s="87">
        <f t="shared" si="8"/>
        <v>122400000</v>
      </c>
      <c r="S10" s="87">
        <f t="shared" si="4"/>
        <v>0</v>
      </c>
      <c r="T10" s="87">
        <v>0</v>
      </c>
      <c r="U10" s="87">
        <f t="shared" si="9"/>
        <v>3789000</v>
      </c>
      <c r="V10" s="92">
        <f t="shared" si="10"/>
        <v>3789000</v>
      </c>
      <c r="W10" s="94"/>
      <c r="X10" s="92">
        <v>0</v>
      </c>
      <c r="Y10" s="94"/>
      <c r="Z10" s="92">
        <f t="shared" si="6"/>
        <v>3789000</v>
      </c>
      <c r="AA10" s="92">
        <f t="shared" si="12"/>
        <v>3789000</v>
      </c>
      <c r="AB10" s="92">
        <v>20000000</v>
      </c>
      <c r="AC10" s="92"/>
      <c r="AD10" s="87">
        <f t="shared" si="13"/>
        <v>146189000</v>
      </c>
    </row>
    <row r="11" spans="1:30" ht="21.75">
      <c r="A11" s="20">
        <v>10</v>
      </c>
      <c r="B11" s="15" t="s">
        <v>159</v>
      </c>
      <c r="C11" s="15" t="s">
        <v>53</v>
      </c>
      <c r="D11" s="80" t="s">
        <v>284</v>
      </c>
      <c r="E11" s="81">
        <v>81</v>
      </c>
      <c r="F11" s="81">
        <f t="shared" si="0"/>
        <v>5</v>
      </c>
      <c r="G11" s="88">
        <f>امتیازبندی2!D11</f>
        <v>61000000</v>
      </c>
      <c r="H11" s="85">
        <v>5400000</v>
      </c>
      <c r="I11" s="85">
        <v>5400000</v>
      </c>
      <c r="J11" s="86">
        <f t="shared" si="1"/>
        <v>66400000</v>
      </c>
      <c r="K11" s="85">
        <f t="shared" si="2"/>
        <v>66400000</v>
      </c>
      <c r="L11" s="90">
        <v>5500000</v>
      </c>
      <c r="M11" s="87">
        <f t="shared" si="7"/>
        <v>71900000</v>
      </c>
      <c r="N11" s="86">
        <v>1765000</v>
      </c>
      <c r="O11" s="91">
        <f t="shared" si="3"/>
        <v>5120000</v>
      </c>
      <c r="P11" s="89">
        <v>5120000</v>
      </c>
      <c r="Q11" s="89"/>
      <c r="R11" s="87">
        <f t="shared" si="8"/>
        <v>78785000</v>
      </c>
      <c r="S11" s="87">
        <f t="shared" si="4"/>
        <v>0</v>
      </c>
      <c r="T11" s="87">
        <f t="shared" si="5"/>
        <v>3930000</v>
      </c>
      <c r="U11" s="87">
        <f t="shared" si="9"/>
        <v>3410100</v>
      </c>
      <c r="V11" s="92">
        <f t="shared" si="10"/>
        <v>7340100</v>
      </c>
      <c r="W11" s="94">
        <v>7340000</v>
      </c>
      <c r="X11" s="92">
        <f t="shared" ref="X11:X22" si="14">280000*E11</f>
        <v>22680000</v>
      </c>
      <c r="Y11" s="94">
        <v>22680000</v>
      </c>
      <c r="Z11" s="92">
        <f t="shared" si="6"/>
        <v>100</v>
      </c>
      <c r="AA11" s="92">
        <f t="shared" si="12"/>
        <v>30020100</v>
      </c>
      <c r="AB11" s="92">
        <v>20000000</v>
      </c>
      <c r="AC11" s="92"/>
      <c r="AD11" s="87">
        <f t="shared" si="13"/>
        <v>128805100</v>
      </c>
    </row>
    <row r="12" spans="1:30" ht="21.75">
      <c r="A12" s="20">
        <v>11</v>
      </c>
      <c r="B12" s="15" t="s">
        <v>61</v>
      </c>
      <c r="C12" s="15" t="s">
        <v>62</v>
      </c>
      <c r="D12" s="80" t="s">
        <v>300</v>
      </c>
      <c r="E12" s="81">
        <v>77</v>
      </c>
      <c r="F12" s="81">
        <f t="shared" si="0"/>
        <v>1</v>
      </c>
      <c r="G12" s="88">
        <f>امتیازبندی2!D12</f>
        <v>61000000</v>
      </c>
      <c r="H12" s="85">
        <v>1080000</v>
      </c>
      <c r="I12" s="85">
        <v>0</v>
      </c>
      <c r="J12" s="86">
        <f t="shared" si="1"/>
        <v>61000000</v>
      </c>
      <c r="K12" s="85">
        <f t="shared" si="2"/>
        <v>62080000</v>
      </c>
      <c r="L12" s="90">
        <v>0</v>
      </c>
      <c r="M12" s="87">
        <f t="shared" si="7"/>
        <v>61000000</v>
      </c>
      <c r="N12" s="86"/>
      <c r="O12" s="91">
        <f t="shared" si="3"/>
        <v>13465000</v>
      </c>
      <c r="P12" s="89">
        <v>10000000</v>
      </c>
      <c r="Q12" s="89"/>
      <c r="R12" s="87">
        <f t="shared" si="8"/>
        <v>71000000</v>
      </c>
      <c r="S12" s="87">
        <f t="shared" si="4"/>
        <v>3465000</v>
      </c>
      <c r="T12" s="87">
        <f t="shared" si="5"/>
        <v>3930000</v>
      </c>
      <c r="U12" s="87">
        <f t="shared" si="9"/>
        <v>3241700</v>
      </c>
      <c r="V12" s="92">
        <f t="shared" si="10"/>
        <v>10636700</v>
      </c>
      <c r="W12" s="94"/>
      <c r="X12" s="92">
        <f t="shared" si="14"/>
        <v>21560000</v>
      </c>
      <c r="Y12" s="94"/>
      <c r="Z12" s="92">
        <f t="shared" si="6"/>
        <v>32196700</v>
      </c>
      <c r="AA12" s="92">
        <f t="shared" si="12"/>
        <v>32196700</v>
      </c>
      <c r="AB12" s="92">
        <v>20000000</v>
      </c>
      <c r="AC12" s="92">
        <v>12860000</v>
      </c>
      <c r="AD12" s="87">
        <f>R12+AA12+AB12-AC12-AB12-Z12</f>
        <v>58140000</v>
      </c>
    </row>
    <row r="13" spans="1:30" ht="21.75">
      <c r="A13" s="20">
        <v>12</v>
      </c>
      <c r="B13" s="15" t="s">
        <v>126</v>
      </c>
      <c r="C13" s="15" t="s">
        <v>127</v>
      </c>
      <c r="D13" s="80" t="s">
        <v>286</v>
      </c>
      <c r="E13" s="81">
        <v>93</v>
      </c>
      <c r="F13" s="81">
        <f t="shared" si="0"/>
        <v>17</v>
      </c>
      <c r="G13" s="88">
        <f>امتیازبندی2!D13</f>
        <v>61000000</v>
      </c>
      <c r="H13" s="85">
        <v>18360000</v>
      </c>
      <c r="I13" s="85">
        <v>18360000</v>
      </c>
      <c r="J13" s="86">
        <f t="shared" si="1"/>
        <v>79360000</v>
      </c>
      <c r="K13" s="85">
        <f t="shared" si="2"/>
        <v>79360000</v>
      </c>
      <c r="L13" s="90">
        <v>5500000</v>
      </c>
      <c r="M13" s="87">
        <f t="shared" si="7"/>
        <v>84860000</v>
      </c>
      <c r="N13" s="86">
        <v>6885000</v>
      </c>
      <c r="O13" s="91">
        <f t="shared" si="3"/>
        <v>0</v>
      </c>
      <c r="P13" s="89">
        <v>0</v>
      </c>
      <c r="Q13" s="89"/>
      <c r="R13" s="87">
        <f t="shared" si="8"/>
        <v>91745000</v>
      </c>
      <c r="S13" s="87">
        <f t="shared" si="4"/>
        <v>0</v>
      </c>
      <c r="T13" s="87">
        <f t="shared" si="5"/>
        <v>3930000</v>
      </c>
      <c r="U13" s="87">
        <f t="shared" si="9"/>
        <v>3915300</v>
      </c>
      <c r="V13" s="92">
        <f t="shared" si="10"/>
        <v>7845300</v>
      </c>
      <c r="W13" s="94">
        <v>7885300</v>
      </c>
      <c r="X13" s="92">
        <f t="shared" si="14"/>
        <v>26040000</v>
      </c>
      <c r="Y13" s="94">
        <v>36000000</v>
      </c>
      <c r="Z13" s="92">
        <f t="shared" si="6"/>
        <v>-10000000</v>
      </c>
      <c r="AA13" s="92">
        <f t="shared" si="12"/>
        <v>33885300</v>
      </c>
      <c r="AB13" s="92">
        <v>20000000</v>
      </c>
      <c r="AC13" s="92"/>
      <c r="AD13" s="87">
        <f t="shared" si="13"/>
        <v>145630300</v>
      </c>
    </row>
    <row r="14" spans="1:30" ht="21.75">
      <c r="A14" s="20">
        <v>13</v>
      </c>
      <c r="B14" s="15" t="s">
        <v>76</v>
      </c>
      <c r="C14" s="15" t="s">
        <v>77</v>
      </c>
      <c r="D14" s="80" t="s">
        <v>287</v>
      </c>
      <c r="E14" s="81">
        <v>76</v>
      </c>
      <c r="F14" s="81">
        <f t="shared" si="0"/>
        <v>0</v>
      </c>
      <c r="G14" s="88">
        <f>امتیازبندی2!D14</f>
        <v>61000000</v>
      </c>
      <c r="H14" s="85">
        <v>0</v>
      </c>
      <c r="I14" s="85">
        <v>0</v>
      </c>
      <c r="J14" s="86">
        <f t="shared" si="1"/>
        <v>61000000</v>
      </c>
      <c r="K14" s="85">
        <f t="shared" si="2"/>
        <v>61000000</v>
      </c>
      <c r="L14" s="90">
        <v>5500000</v>
      </c>
      <c r="M14" s="87">
        <f t="shared" si="7"/>
        <v>66500000</v>
      </c>
      <c r="N14" s="86">
        <v>6500000</v>
      </c>
      <c r="O14" s="91">
        <f t="shared" si="3"/>
        <v>385000</v>
      </c>
      <c r="P14" s="89">
        <v>10400000</v>
      </c>
      <c r="Q14" s="89"/>
      <c r="R14" s="87">
        <f t="shared" si="8"/>
        <v>83400000</v>
      </c>
      <c r="S14" s="87">
        <f t="shared" si="4"/>
        <v>-10015000</v>
      </c>
      <c r="T14" s="87">
        <f t="shared" si="5"/>
        <v>3930000</v>
      </c>
      <c r="U14" s="87">
        <f t="shared" si="9"/>
        <v>3199600</v>
      </c>
      <c r="V14" s="92">
        <f t="shared" si="10"/>
        <v>-2885400</v>
      </c>
      <c r="W14" s="94">
        <v>5000000</v>
      </c>
      <c r="X14" s="92">
        <f t="shared" si="14"/>
        <v>21280000</v>
      </c>
      <c r="Y14" s="94">
        <v>13395000</v>
      </c>
      <c r="Z14" s="92">
        <f t="shared" si="6"/>
        <v>-400</v>
      </c>
      <c r="AA14" s="92">
        <f t="shared" si="12"/>
        <v>18394600</v>
      </c>
      <c r="AB14" s="92">
        <v>20000000</v>
      </c>
      <c r="AC14" s="92"/>
      <c r="AD14" s="87">
        <f t="shared" si="13"/>
        <v>121794600</v>
      </c>
    </row>
    <row r="15" spans="1:30" ht="21.75">
      <c r="A15" s="20">
        <v>14</v>
      </c>
      <c r="B15" s="15" t="s">
        <v>76</v>
      </c>
      <c r="C15" s="15" t="s">
        <v>235</v>
      </c>
      <c r="D15" s="80" t="s">
        <v>281</v>
      </c>
      <c r="E15" s="81">
        <v>76</v>
      </c>
      <c r="F15" s="81">
        <f t="shared" si="0"/>
        <v>0</v>
      </c>
      <c r="G15" s="88">
        <f>امتیازبندی2!D15</f>
        <v>61000000</v>
      </c>
      <c r="H15" s="85">
        <v>0</v>
      </c>
      <c r="I15" s="85">
        <v>0</v>
      </c>
      <c r="J15" s="86">
        <f t="shared" si="1"/>
        <v>61000000</v>
      </c>
      <c r="K15" s="85">
        <f t="shared" si="2"/>
        <v>61000000</v>
      </c>
      <c r="L15" s="90">
        <v>5500000</v>
      </c>
      <c r="M15" s="87">
        <f t="shared" si="7"/>
        <v>66500000</v>
      </c>
      <c r="N15" s="86">
        <v>6885000</v>
      </c>
      <c r="O15" s="91">
        <f t="shared" si="3"/>
        <v>0</v>
      </c>
      <c r="P15" s="89"/>
      <c r="Q15" s="89"/>
      <c r="R15" s="87">
        <f t="shared" si="8"/>
        <v>73385000</v>
      </c>
      <c r="S15" s="87">
        <f t="shared" si="4"/>
        <v>0</v>
      </c>
      <c r="T15" s="87">
        <f t="shared" si="5"/>
        <v>3930000</v>
      </c>
      <c r="U15" s="87">
        <f t="shared" si="9"/>
        <v>3199600</v>
      </c>
      <c r="V15" s="92">
        <f t="shared" si="10"/>
        <v>7129600</v>
      </c>
      <c r="W15" s="94">
        <v>9480000</v>
      </c>
      <c r="X15" s="92">
        <f t="shared" si="14"/>
        <v>21280000</v>
      </c>
      <c r="Y15" s="94">
        <v>18930000</v>
      </c>
      <c r="Z15" s="92">
        <f t="shared" si="6"/>
        <v>-400</v>
      </c>
      <c r="AA15" s="92">
        <f t="shared" si="12"/>
        <v>28409600</v>
      </c>
      <c r="AB15" s="92">
        <v>20000000</v>
      </c>
      <c r="AC15" s="92"/>
      <c r="AD15" s="87">
        <f t="shared" si="13"/>
        <v>121794600</v>
      </c>
    </row>
    <row r="16" spans="1:30" ht="21.75">
      <c r="A16" s="20">
        <v>15</v>
      </c>
      <c r="B16" s="15" t="s">
        <v>95</v>
      </c>
      <c r="C16" s="15" t="s">
        <v>55</v>
      </c>
      <c r="D16" s="80" t="s">
        <v>289</v>
      </c>
      <c r="E16" s="81">
        <v>85</v>
      </c>
      <c r="F16" s="81">
        <f t="shared" si="0"/>
        <v>9</v>
      </c>
      <c r="G16" s="88">
        <f>امتیازبندی2!D16</f>
        <v>61000000</v>
      </c>
      <c r="H16" s="85">
        <v>9720000</v>
      </c>
      <c r="I16" s="85">
        <v>0</v>
      </c>
      <c r="J16" s="86">
        <f t="shared" si="1"/>
        <v>61000000</v>
      </c>
      <c r="K16" s="85">
        <f t="shared" si="2"/>
        <v>70720000</v>
      </c>
      <c r="L16" s="90">
        <v>0</v>
      </c>
      <c r="M16" s="87">
        <f t="shared" si="7"/>
        <v>61000000</v>
      </c>
      <c r="N16" s="86"/>
      <c r="O16" s="91">
        <f t="shared" si="3"/>
        <v>22105000</v>
      </c>
      <c r="P16" s="89"/>
      <c r="Q16" s="89"/>
      <c r="R16" s="87">
        <f t="shared" si="8"/>
        <v>61000000</v>
      </c>
      <c r="S16" s="87">
        <f t="shared" si="4"/>
        <v>22105000</v>
      </c>
      <c r="T16" s="87">
        <f t="shared" si="5"/>
        <v>3930000</v>
      </c>
      <c r="U16" s="87">
        <f t="shared" si="9"/>
        <v>3578500</v>
      </c>
      <c r="V16" s="92">
        <f t="shared" si="10"/>
        <v>29613500</v>
      </c>
      <c r="W16" s="94"/>
      <c r="X16" s="92">
        <f t="shared" si="14"/>
        <v>23800000</v>
      </c>
      <c r="Y16" s="94"/>
      <c r="Z16" s="92">
        <f t="shared" si="6"/>
        <v>53413500</v>
      </c>
      <c r="AA16" s="92">
        <f t="shared" si="12"/>
        <v>53413500</v>
      </c>
      <c r="AB16" s="92">
        <v>20000000</v>
      </c>
      <c r="AC16" s="92">
        <v>6430000</v>
      </c>
      <c r="AD16" s="87">
        <f>R16+AA16+AB16-AC16-AB16-Z16</f>
        <v>54570000</v>
      </c>
    </row>
    <row r="17" spans="1:30" ht="21.75">
      <c r="A17" s="20">
        <v>16</v>
      </c>
      <c r="B17" s="15" t="s">
        <v>108</v>
      </c>
      <c r="C17" s="15" t="s">
        <v>102</v>
      </c>
      <c r="D17" s="80" t="s">
        <v>290</v>
      </c>
      <c r="E17" s="81">
        <v>77</v>
      </c>
      <c r="F17" s="81">
        <f t="shared" si="0"/>
        <v>1</v>
      </c>
      <c r="G17" s="88">
        <f>امتیازبندی2!D17</f>
        <v>61000000</v>
      </c>
      <c r="H17" s="85">
        <v>1080000</v>
      </c>
      <c r="I17" s="85">
        <v>1080000</v>
      </c>
      <c r="J17" s="86">
        <f t="shared" si="1"/>
        <v>62080000</v>
      </c>
      <c r="K17" s="85">
        <f t="shared" si="2"/>
        <v>62080000</v>
      </c>
      <c r="L17" s="90">
        <v>5500000</v>
      </c>
      <c r="M17" s="87">
        <f t="shared" si="7"/>
        <v>67580000</v>
      </c>
      <c r="N17" s="86">
        <v>6885000</v>
      </c>
      <c r="O17" s="91">
        <f t="shared" si="3"/>
        <v>0</v>
      </c>
      <c r="P17" s="89"/>
      <c r="Q17" s="89"/>
      <c r="R17" s="87">
        <f t="shared" si="8"/>
        <v>74465000</v>
      </c>
      <c r="S17" s="87">
        <f t="shared" si="4"/>
        <v>0</v>
      </c>
      <c r="T17" s="87">
        <f t="shared" si="5"/>
        <v>3930000</v>
      </c>
      <c r="U17" s="87">
        <f t="shared" si="9"/>
        <v>3241700</v>
      </c>
      <c r="V17" s="92">
        <f t="shared" si="10"/>
        <v>7171700</v>
      </c>
      <c r="W17" s="94"/>
      <c r="X17" s="92">
        <f t="shared" si="14"/>
        <v>21560000</v>
      </c>
      <c r="Y17" s="94"/>
      <c r="Z17" s="92">
        <f t="shared" si="6"/>
        <v>28731700</v>
      </c>
      <c r="AA17" s="92">
        <f t="shared" si="12"/>
        <v>28731700</v>
      </c>
      <c r="AB17" s="92">
        <v>20000000</v>
      </c>
      <c r="AC17" s="92"/>
      <c r="AD17" s="87">
        <f t="shared" si="13"/>
        <v>123196700</v>
      </c>
    </row>
    <row r="18" spans="1:30" ht="21.75">
      <c r="A18" s="20">
        <v>17</v>
      </c>
      <c r="B18" s="15" t="s">
        <v>252</v>
      </c>
      <c r="C18" s="15" t="s">
        <v>253</v>
      </c>
      <c r="D18" s="80" t="s">
        <v>291</v>
      </c>
      <c r="E18" s="81">
        <v>85</v>
      </c>
      <c r="F18" s="81">
        <f t="shared" si="0"/>
        <v>9</v>
      </c>
      <c r="G18" s="88">
        <f>امتیازبندی2!D18</f>
        <v>61000000</v>
      </c>
      <c r="H18" s="85">
        <v>9720000</v>
      </c>
      <c r="I18" s="85">
        <v>9720000</v>
      </c>
      <c r="J18" s="86">
        <f t="shared" si="1"/>
        <v>70720000</v>
      </c>
      <c r="K18" s="85">
        <f t="shared" si="2"/>
        <v>70720000</v>
      </c>
      <c r="L18" s="90">
        <v>5500000</v>
      </c>
      <c r="M18" s="87">
        <f t="shared" si="7"/>
        <v>76220000</v>
      </c>
      <c r="N18" s="86"/>
      <c r="O18" s="91">
        <f t="shared" si="3"/>
        <v>6885000</v>
      </c>
      <c r="P18" s="89">
        <v>7000000</v>
      </c>
      <c r="Q18" s="89"/>
      <c r="R18" s="87">
        <f t="shared" si="8"/>
        <v>83220000</v>
      </c>
      <c r="S18" s="87">
        <f t="shared" si="4"/>
        <v>-115000</v>
      </c>
      <c r="T18" s="87">
        <f t="shared" si="5"/>
        <v>3930000</v>
      </c>
      <c r="U18" s="87">
        <f t="shared" si="9"/>
        <v>3578500</v>
      </c>
      <c r="V18" s="92">
        <f t="shared" si="10"/>
        <v>7393500</v>
      </c>
      <c r="W18" s="94">
        <v>7393500</v>
      </c>
      <c r="X18" s="92">
        <f t="shared" si="14"/>
        <v>23800000</v>
      </c>
      <c r="Y18" s="94">
        <v>23800000</v>
      </c>
      <c r="Z18" s="92">
        <f t="shared" si="6"/>
        <v>0</v>
      </c>
      <c r="AA18" s="92">
        <f t="shared" si="12"/>
        <v>31193500</v>
      </c>
      <c r="AB18" s="92">
        <v>20000000</v>
      </c>
      <c r="AC18" s="92"/>
      <c r="AD18" s="87">
        <f t="shared" si="13"/>
        <v>134413500</v>
      </c>
    </row>
    <row r="19" spans="1:30" ht="21.75">
      <c r="A19" s="20">
        <v>18</v>
      </c>
      <c r="B19" s="15" t="s">
        <v>230</v>
      </c>
      <c r="C19" s="15" t="s">
        <v>80</v>
      </c>
      <c r="D19" s="80" t="s">
        <v>292</v>
      </c>
      <c r="E19" s="81">
        <v>77</v>
      </c>
      <c r="F19" s="81">
        <f t="shared" si="0"/>
        <v>1</v>
      </c>
      <c r="G19" s="88">
        <f>امتیازبندی2!D19</f>
        <v>61000000</v>
      </c>
      <c r="H19" s="85">
        <v>1080000</v>
      </c>
      <c r="I19" s="85">
        <v>1080000</v>
      </c>
      <c r="J19" s="86">
        <f t="shared" si="1"/>
        <v>62080000</v>
      </c>
      <c r="K19" s="85">
        <f t="shared" si="2"/>
        <v>62080000</v>
      </c>
      <c r="L19" s="90">
        <v>0</v>
      </c>
      <c r="M19" s="87">
        <f t="shared" si="7"/>
        <v>62080000</v>
      </c>
      <c r="N19" s="86"/>
      <c r="O19" s="91">
        <f t="shared" si="3"/>
        <v>12385000</v>
      </c>
      <c r="P19" s="89">
        <v>10400000</v>
      </c>
      <c r="Q19" s="89"/>
      <c r="R19" s="87">
        <f t="shared" si="8"/>
        <v>72480000</v>
      </c>
      <c r="S19" s="87">
        <f t="shared" si="4"/>
        <v>1985000</v>
      </c>
      <c r="T19" s="87">
        <f t="shared" si="5"/>
        <v>3930000</v>
      </c>
      <c r="U19" s="87">
        <f t="shared" si="9"/>
        <v>3241700</v>
      </c>
      <c r="V19" s="92">
        <f t="shared" si="10"/>
        <v>9156700</v>
      </c>
      <c r="W19" s="94">
        <v>7172000</v>
      </c>
      <c r="X19" s="92">
        <f t="shared" si="14"/>
        <v>21560000</v>
      </c>
      <c r="Y19" s="94"/>
      <c r="Z19" s="92">
        <f t="shared" si="6"/>
        <v>23544700</v>
      </c>
      <c r="AA19" s="92">
        <f t="shared" si="12"/>
        <v>30716700</v>
      </c>
      <c r="AB19" s="92">
        <v>20000000</v>
      </c>
      <c r="AC19" s="92"/>
      <c r="AD19" s="87">
        <f t="shared" si="13"/>
        <v>123196700</v>
      </c>
    </row>
    <row r="20" spans="1:30" ht="21.75">
      <c r="A20" s="20">
        <v>19</v>
      </c>
      <c r="B20" s="15" t="s">
        <v>149</v>
      </c>
      <c r="C20" s="15" t="s">
        <v>150</v>
      </c>
      <c r="D20" s="80" t="s">
        <v>293</v>
      </c>
      <c r="E20" s="81">
        <v>77</v>
      </c>
      <c r="F20" s="81">
        <f t="shared" si="0"/>
        <v>1</v>
      </c>
      <c r="G20" s="88">
        <f>امتیازبندی2!D20</f>
        <v>61000000</v>
      </c>
      <c r="H20" s="85">
        <v>1080000</v>
      </c>
      <c r="I20" s="85">
        <v>1080000</v>
      </c>
      <c r="J20" s="86">
        <f t="shared" si="1"/>
        <v>62080000</v>
      </c>
      <c r="K20" s="85">
        <f t="shared" si="2"/>
        <v>62080000</v>
      </c>
      <c r="L20" s="90">
        <v>5500000</v>
      </c>
      <c r="M20" s="87">
        <f t="shared" si="7"/>
        <v>67580000</v>
      </c>
      <c r="N20" s="86"/>
      <c r="O20" s="91">
        <f t="shared" si="3"/>
        <v>6885000</v>
      </c>
      <c r="P20" s="89">
        <v>10400000</v>
      </c>
      <c r="Q20" s="89"/>
      <c r="R20" s="87">
        <f t="shared" si="8"/>
        <v>77980000</v>
      </c>
      <c r="S20" s="87">
        <f t="shared" si="4"/>
        <v>-3515000</v>
      </c>
      <c r="T20" s="87">
        <f t="shared" si="5"/>
        <v>3930000</v>
      </c>
      <c r="U20" s="87">
        <f t="shared" si="9"/>
        <v>3241700</v>
      </c>
      <c r="V20" s="92">
        <f t="shared" si="10"/>
        <v>3656700</v>
      </c>
      <c r="W20" s="94">
        <v>3000000</v>
      </c>
      <c r="X20" s="92">
        <f t="shared" si="14"/>
        <v>21560000</v>
      </c>
      <c r="Y20" s="94">
        <v>22217000</v>
      </c>
      <c r="Z20" s="92">
        <f t="shared" si="6"/>
        <v>-300</v>
      </c>
      <c r="AA20" s="92">
        <f t="shared" si="12"/>
        <v>25216700</v>
      </c>
      <c r="AB20" s="92">
        <v>20000000</v>
      </c>
      <c r="AC20" s="92"/>
      <c r="AD20" s="87">
        <f t="shared" si="13"/>
        <v>123196700</v>
      </c>
    </row>
    <row r="21" spans="1:30" ht="21.75">
      <c r="A21" s="20">
        <v>20</v>
      </c>
      <c r="B21" s="15" t="s">
        <v>155</v>
      </c>
      <c r="C21" s="15" t="s">
        <v>142</v>
      </c>
      <c r="D21" s="80" t="s">
        <v>294</v>
      </c>
      <c r="E21" s="81">
        <v>77</v>
      </c>
      <c r="F21" s="81">
        <f t="shared" si="0"/>
        <v>1</v>
      </c>
      <c r="G21" s="88">
        <f>امتیازبندی2!D21</f>
        <v>61000000</v>
      </c>
      <c r="H21" s="85">
        <v>1080000</v>
      </c>
      <c r="I21" s="85">
        <v>1080000</v>
      </c>
      <c r="J21" s="86">
        <f t="shared" si="1"/>
        <v>62080000</v>
      </c>
      <c r="K21" s="85">
        <f t="shared" si="2"/>
        <v>62080000</v>
      </c>
      <c r="L21" s="90">
        <v>5500000</v>
      </c>
      <c r="M21" s="87">
        <f t="shared" si="7"/>
        <v>67580000</v>
      </c>
      <c r="N21" s="86">
        <v>6885000</v>
      </c>
      <c r="O21" s="91">
        <f t="shared" si="3"/>
        <v>0</v>
      </c>
      <c r="P21" s="89"/>
      <c r="Q21" s="89"/>
      <c r="R21" s="87">
        <f t="shared" si="8"/>
        <v>74465000</v>
      </c>
      <c r="S21" s="87">
        <f t="shared" si="4"/>
        <v>0</v>
      </c>
      <c r="T21" s="87">
        <f>3930000-800000</f>
        <v>3130000</v>
      </c>
      <c r="U21" s="87">
        <f t="shared" si="9"/>
        <v>3241700</v>
      </c>
      <c r="V21" s="92">
        <f t="shared" si="10"/>
        <v>6371700</v>
      </c>
      <c r="W21" s="94">
        <v>7171500</v>
      </c>
      <c r="X21" s="92">
        <f t="shared" si="14"/>
        <v>21560000</v>
      </c>
      <c r="Y21" s="94">
        <v>19000000</v>
      </c>
      <c r="Z21" s="92">
        <f t="shared" si="6"/>
        <v>1760200</v>
      </c>
      <c r="AA21" s="92">
        <f t="shared" si="12"/>
        <v>27931700</v>
      </c>
      <c r="AB21" s="92">
        <v>20000000</v>
      </c>
      <c r="AC21" s="92"/>
      <c r="AD21" s="87">
        <f t="shared" si="13"/>
        <v>122396700</v>
      </c>
    </row>
    <row r="22" spans="1:30" ht="21.75">
      <c r="A22" s="20">
        <v>21</v>
      </c>
      <c r="B22" s="15" t="s">
        <v>91</v>
      </c>
      <c r="C22" s="15" t="s">
        <v>92</v>
      </c>
      <c r="D22" s="80" t="s">
        <v>295</v>
      </c>
      <c r="E22" s="81">
        <v>90</v>
      </c>
      <c r="F22" s="81">
        <f t="shared" si="0"/>
        <v>14</v>
      </c>
      <c r="G22" s="88">
        <f>امتیازبندی2!D22</f>
        <v>61100000</v>
      </c>
      <c r="H22" s="85">
        <v>15020000</v>
      </c>
      <c r="I22" s="85">
        <v>15000000</v>
      </c>
      <c r="J22" s="86">
        <f t="shared" si="1"/>
        <v>76100000</v>
      </c>
      <c r="K22" s="85">
        <f>61100000+H22</f>
        <v>76120000</v>
      </c>
      <c r="L22" s="90">
        <v>5500000</v>
      </c>
      <c r="M22" s="87">
        <f t="shared" si="7"/>
        <v>81600000</v>
      </c>
      <c r="N22" s="86"/>
      <c r="O22" s="91">
        <f t="shared" si="3"/>
        <v>6905000</v>
      </c>
      <c r="P22" s="89">
        <v>9600000</v>
      </c>
      <c r="Q22" s="89"/>
      <c r="R22" s="87">
        <f t="shared" si="8"/>
        <v>91200000</v>
      </c>
      <c r="S22" s="87">
        <f t="shared" si="4"/>
        <v>-2695000</v>
      </c>
      <c r="T22" s="87">
        <f>3930000-800000</f>
        <v>3130000</v>
      </c>
      <c r="U22" s="87">
        <f t="shared" si="9"/>
        <v>3789000</v>
      </c>
      <c r="V22" s="92">
        <f t="shared" si="10"/>
        <v>4224000</v>
      </c>
      <c r="W22" s="94">
        <v>10000000</v>
      </c>
      <c r="X22" s="92">
        <f t="shared" si="14"/>
        <v>25200000</v>
      </c>
      <c r="Y22" s="94">
        <v>16000000</v>
      </c>
      <c r="Z22" s="92">
        <f t="shared" si="6"/>
        <v>3424000</v>
      </c>
      <c r="AA22" s="92">
        <f t="shared" si="12"/>
        <v>29424000</v>
      </c>
      <c r="AB22" s="92">
        <v>20000000</v>
      </c>
      <c r="AC22" s="92"/>
      <c r="AD22" s="87">
        <f t="shared" si="13"/>
        <v>140624000</v>
      </c>
    </row>
    <row r="23" spans="1:30" ht="21.75">
      <c r="A23" s="20">
        <v>22</v>
      </c>
      <c r="B23" s="15" t="s">
        <v>254</v>
      </c>
      <c r="C23" s="15" t="s">
        <v>255</v>
      </c>
      <c r="D23" s="80" t="s">
        <v>386</v>
      </c>
      <c r="E23" s="81">
        <v>108</v>
      </c>
      <c r="F23" s="81">
        <f t="shared" si="0"/>
        <v>32</v>
      </c>
      <c r="G23" s="88">
        <f>امتیازبندی2!D23</f>
        <v>65000000</v>
      </c>
      <c r="H23" s="85">
        <v>2160000</v>
      </c>
      <c r="I23" s="85">
        <f>2*1080000</f>
        <v>2160000</v>
      </c>
      <c r="J23" s="86">
        <f t="shared" si="1"/>
        <v>67160000</v>
      </c>
      <c r="K23" s="85">
        <f>61000000+H23</f>
        <v>63160000</v>
      </c>
      <c r="L23" s="90">
        <v>5500000</v>
      </c>
      <c r="M23" s="87">
        <f t="shared" si="7"/>
        <v>72660000</v>
      </c>
      <c r="N23" s="86">
        <v>5000000</v>
      </c>
      <c r="O23" s="91">
        <f t="shared" si="3"/>
        <v>-2115000</v>
      </c>
      <c r="P23" s="89"/>
      <c r="Q23" s="89">
        <f>63115000-32760000+6077000</f>
        <v>36432000</v>
      </c>
      <c r="R23" s="87">
        <f>M23+N23+P23+Q23</f>
        <v>114092000</v>
      </c>
      <c r="S23" s="87">
        <f t="shared" si="4"/>
        <v>-2115000</v>
      </c>
      <c r="T23" s="87">
        <f t="shared" si="5"/>
        <v>3930000</v>
      </c>
      <c r="U23" s="87">
        <f t="shared" si="9"/>
        <v>4546800</v>
      </c>
      <c r="V23" s="92">
        <f>S23+T23+U23-S23</f>
        <v>8476800</v>
      </c>
      <c r="W23" s="94">
        <v>5000000</v>
      </c>
      <c r="X23" s="92">
        <f>150000*E23</f>
        <v>16200000</v>
      </c>
      <c r="Y23" s="94">
        <v>19676800</v>
      </c>
      <c r="Z23" s="92">
        <f t="shared" si="6"/>
        <v>0</v>
      </c>
      <c r="AA23" s="92">
        <f t="shared" si="12"/>
        <v>24676800</v>
      </c>
      <c r="AB23" s="92">
        <v>20000000</v>
      </c>
      <c r="AC23" s="92"/>
      <c r="AD23" s="87">
        <f t="shared" si="13"/>
        <v>158768800</v>
      </c>
    </row>
    <row r="24" spans="1:30" ht="21.75">
      <c r="A24" s="20">
        <v>23</v>
      </c>
      <c r="B24" s="15" t="s">
        <v>93</v>
      </c>
      <c r="C24" s="15" t="s">
        <v>94</v>
      </c>
      <c r="D24" s="80" t="s">
        <v>296</v>
      </c>
      <c r="E24" s="81">
        <v>82</v>
      </c>
      <c r="F24" s="81">
        <f t="shared" si="0"/>
        <v>6</v>
      </c>
      <c r="G24" s="88">
        <f>امتیازبندی2!D24</f>
        <v>61000000</v>
      </c>
      <c r="H24" s="85">
        <v>6480000</v>
      </c>
      <c r="I24" s="85">
        <v>6480000</v>
      </c>
      <c r="J24" s="86">
        <f t="shared" si="1"/>
        <v>67480000</v>
      </c>
      <c r="K24" s="85">
        <f>61000000+H24</f>
        <v>67480000</v>
      </c>
      <c r="L24" s="90">
        <v>0</v>
      </c>
      <c r="M24" s="87">
        <f t="shared" si="7"/>
        <v>67480000</v>
      </c>
      <c r="N24" s="86"/>
      <c r="O24" s="91">
        <f t="shared" si="3"/>
        <v>12385000</v>
      </c>
      <c r="P24" s="89">
        <v>12000000</v>
      </c>
      <c r="Q24" s="89"/>
      <c r="R24" s="87">
        <f t="shared" si="8"/>
        <v>79480000</v>
      </c>
      <c r="S24" s="87">
        <f t="shared" si="4"/>
        <v>385000</v>
      </c>
      <c r="T24" s="87">
        <f t="shared" si="5"/>
        <v>3930000</v>
      </c>
      <c r="U24" s="87">
        <f t="shared" si="9"/>
        <v>3452200</v>
      </c>
      <c r="V24" s="92">
        <f t="shared" si="10"/>
        <v>7767200</v>
      </c>
      <c r="W24" s="94">
        <v>16727200</v>
      </c>
      <c r="X24" s="92">
        <f t="shared" ref="X24:X56" si="15">280000*E24</f>
        <v>22960000</v>
      </c>
      <c r="Y24" s="94">
        <v>14000000</v>
      </c>
      <c r="Z24" s="92">
        <f t="shared" si="6"/>
        <v>0</v>
      </c>
      <c r="AA24" s="92">
        <f t="shared" si="12"/>
        <v>30727200</v>
      </c>
      <c r="AB24" s="92">
        <v>20000000</v>
      </c>
      <c r="AC24" s="92"/>
      <c r="AD24" s="87">
        <f t="shared" si="13"/>
        <v>130207200</v>
      </c>
    </row>
    <row r="25" spans="1:30" ht="21.75">
      <c r="A25" s="20">
        <v>24</v>
      </c>
      <c r="B25" s="15" t="s">
        <v>93</v>
      </c>
      <c r="C25" s="15" t="s">
        <v>79</v>
      </c>
      <c r="D25" s="80" t="s">
        <v>297</v>
      </c>
      <c r="E25" s="81">
        <v>90</v>
      </c>
      <c r="F25" s="81">
        <f t="shared" si="0"/>
        <v>14</v>
      </c>
      <c r="G25" s="88">
        <f>امتیازبندی2!D25</f>
        <v>61000000</v>
      </c>
      <c r="H25" s="85">
        <v>15120000</v>
      </c>
      <c r="I25" s="85">
        <v>15000000</v>
      </c>
      <c r="J25" s="86">
        <f t="shared" si="1"/>
        <v>76000000</v>
      </c>
      <c r="K25" s="85">
        <f>61000000+H25</f>
        <v>76120000</v>
      </c>
      <c r="L25" s="90">
        <v>5500000</v>
      </c>
      <c r="M25" s="87">
        <f t="shared" si="7"/>
        <v>81500000</v>
      </c>
      <c r="N25" s="86">
        <v>1850000</v>
      </c>
      <c r="O25" s="91">
        <f t="shared" si="3"/>
        <v>5155000</v>
      </c>
      <c r="P25" s="89">
        <v>5120000</v>
      </c>
      <c r="Q25" s="89"/>
      <c r="R25" s="87">
        <f t="shared" si="8"/>
        <v>88470000</v>
      </c>
      <c r="S25" s="87">
        <f t="shared" si="4"/>
        <v>35000</v>
      </c>
      <c r="T25" s="87">
        <f t="shared" si="5"/>
        <v>3930000</v>
      </c>
      <c r="U25" s="87">
        <f t="shared" si="9"/>
        <v>3789000</v>
      </c>
      <c r="V25" s="92">
        <f t="shared" si="10"/>
        <v>7754000</v>
      </c>
      <c r="W25" s="94">
        <v>7500000</v>
      </c>
      <c r="X25" s="92">
        <f t="shared" si="15"/>
        <v>25200000</v>
      </c>
      <c r="Y25" s="94">
        <v>25454000</v>
      </c>
      <c r="Z25" s="92">
        <f t="shared" si="6"/>
        <v>0</v>
      </c>
      <c r="AA25" s="92">
        <f t="shared" si="12"/>
        <v>32954000</v>
      </c>
      <c r="AB25" s="92">
        <v>20000000</v>
      </c>
      <c r="AC25" s="92"/>
      <c r="AD25" s="87">
        <f t="shared" si="13"/>
        <v>141424000</v>
      </c>
    </row>
    <row r="26" spans="1:30" ht="21.75">
      <c r="A26" s="20">
        <v>25</v>
      </c>
      <c r="B26" s="15" t="s">
        <v>156</v>
      </c>
      <c r="C26" s="15" t="s">
        <v>154</v>
      </c>
      <c r="D26" s="80" t="s">
        <v>298</v>
      </c>
      <c r="E26" s="81">
        <v>93</v>
      </c>
      <c r="F26" s="81">
        <f t="shared" si="0"/>
        <v>17</v>
      </c>
      <c r="G26" s="88">
        <f>امتیازبندی2!D26</f>
        <v>61200000</v>
      </c>
      <c r="H26" s="85">
        <v>18160000</v>
      </c>
      <c r="I26" s="85">
        <v>18160000</v>
      </c>
      <c r="J26" s="86">
        <f t="shared" si="1"/>
        <v>79360000</v>
      </c>
      <c r="K26" s="85">
        <f>61200000+H26</f>
        <v>79360000</v>
      </c>
      <c r="L26" s="90">
        <v>5500000</v>
      </c>
      <c r="M26" s="87">
        <f t="shared" si="7"/>
        <v>84860000</v>
      </c>
      <c r="N26" s="86">
        <v>6885000</v>
      </c>
      <c r="O26" s="91">
        <f t="shared" si="3"/>
        <v>0</v>
      </c>
      <c r="P26" s="89"/>
      <c r="Q26" s="89"/>
      <c r="R26" s="87">
        <f t="shared" si="8"/>
        <v>91745000</v>
      </c>
      <c r="S26" s="87">
        <f t="shared" si="4"/>
        <v>0</v>
      </c>
      <c r="T26" s="87">
        <f t="shared" si="5"/>
        <v>3930000</v>
      </c>
      <c r="U26" s="87">
        <f t="shared" si="9"/>
        <v>3915300</v>
      </c>
      <c r="V26" s="92">
        <f t="shared" si="10"/>
        <v>7845300</v>
      </c>
      <c r="W26" s="94"/>
      <c r="X26" s="92">
        <f t="shared" si="15"/>
        <v>26040000</v>
      </c>
      <c r="Y26" s="94">
        <v>33885000</v>
      </c>
      <c r="Z26" s="92">
        <f t="shared" si="6"/>
        <v>300</v>
      </c>
      <c r="AA26" s="92">
        <f t="shared" si="12"/>
        <v>33885300</v>
      </c>
      <c r="AB26" s="92">
        <v>20000000</v>
      </c>
      <c r="AC26" s="92"/>
      <c r="AD26" s="87">
        <f t="shared" si="13"/>
        <v>145630300</v>
      </c>
    </row>
    <row r="27" spans="1:30" ht="21.75">
      <c r="A27" s="20">
        <v>26</v>
      </c>
      <c r="B27" s="15" t="s">
        <v>231</v>
      </c>
      <c r="C27" s="15" t="s">
        <v>232</v>
      </c>
      <c r="D27" s="80" t="s">
        <v>299</v>
      </c>
      <c r="E27" s="81">
        <v>81</v>
      </c>
      <c r="F27" s="81">
        <f t="shared" si="0"/>
        <v>5</v>
      </c>
      <c r="G27" s="88">
        <f>امتیازبندی2!D27</f>
        <v>61000000</v>
      </c>
      <c r="H27" s="85">
        <v>5400000</v>
      </c>
      <c r="I27" s="85">
        <v>5400000</v>
      </c>
      <c r="J27" s="86">
        <f t="shared" si="1"/>
        <v>66400000</v>
      </c>
      <c r="K27" s="85">
        <f t="shared" ref="K27:K56" si="16">61000000+H27</f>
        <v>66400000</v>
      </c>
      <c r="L27" s="90">
        <v>0</v>
      </c>
      <c r="M27" s="87">
        <f t="shared" si="7"/>
        <v>66400000</v>
      </c>
      <c r="N27" s="86"/>
      <c r="O27" s="91">
        <f t="shared" si="3"/>
        <v>12385000</v>
      </c>
      <c r="P27" s="89">
        <v>13600000</v>
      </c>
      <c r="Q27" s="89"/>
      <c r="R27" s="87">
        <f t="shared" si="8"/>
        <v>80000000</v>
      </c>
      <c r="S27" s="87">
        <f t="shared" si="4"/>
        <v>-1215000</v>
      </c>
      <c r="T27" s="87">
        <f t="shared" si="5"/>
        <v>3930000</v>
      </c>
      <c r="U27" s="87">
        <f t="shared" si="9"/>
        <v>3410100</v>
      </c>
      <c r="V27" s="92">
        <f t="shared" si="10"/>
        <v>6125100</v>
      </c>
      <c r="W27" s="94">
        <v>6125100</v>
      </c>
      <c r="X27" s="92">
        <f t="shared" si="15"/>
        <v>22680000</v>
      </c>
      <c r="Y27" s="94">
        <v>4500000</v>
      </c>
      <c r="Z27" s="92">
        <f t="shared" si="6"/>
        <v>18180000</v>
      </c>
      <c r="AA27" s="92">
        <f t="shared" si="12"/>
        <v>28805100</v>
      </c>
      <c r="AB27" s="92">
        <v>20000000</v>
      </c>
      <c r="AC27" s="92"/>
      <c r="AD27" s="87">
        <f t="shared" si="13"/>
        <v>128805100</v>
      </c>
    </row>
    <row r="28" spans="1:30" ht="21.75">
      <c r="A28" s="20">
        <v>27</v>
      </c>
      <c r="B28" s="15" t="s">
        <v>111</v>
      </c>
      <c r="C28" s="15" t="s">
        <v>112</v>
      </c>
      <c r="D28" s="80" t="s">
        <v>285</v>
      </c>
      <c r="E28" s="81">
        <v>76</v>
      </c>
      <c r="F28" s="81">
        <f t="shared" si="0"/>
        <v>0</v>
      </c>
      <c r="G28" s="88">
        <f>امتیازبندی2!D28</f>
        <v>61000000</v>
      </c>
      <c r="H28" s="85">
        <v>0</v>
      </c>
      <c r="I28" s="85">
        <v>0</v>
      </c>
      <c r="J28" s="86">
        <f t="shared" si="1"/>
        <v>61000000</v>
      </c>
      <c r="K28" s="85">
        <f t="shared" si="16"/>
        <v>61000000</v>
      </c>
      <c r="L28" s="90">
        <v>5500000</v>
      </c>
      <c r="M28" s="87">
        <f t="shared" si="7"/>
        <v>66500000</v>
      </c>
      <c r="N28" s="86">
        <v>6800000</v>
      </c>
      <c r="O28" s="91">
        <f t="shared" si="3"/>
        <v>85000</v>
      </c>
      <c r="P28" s="89">
        <v>4000000</v>
      </c>
      <c r="Q28" s="89">
        <v>3600000</v>
      </c>
      <c r="R28" s="87">
        <f t="shared" si="8"/>
        <v>77300000</v>
      </c>
      <c r="S28" s="87">
        <f t="shared" si="4"/>
        <v>-3915000</v>
      </c>
      <c r="T28" s="87">
        <f t="shared" si="5"/>
        <v>3930000</v>
      </c>
      <c r="U28" s="87">
        <f t="shared" si="9"/>
        <v>3199600</v>
      </c>
      <c r="V28" s="92">
        <f t="shared" si="10"/>
        <v>3214600</v>
      </c>
      <c r="W28" s="94"/>
      <c r="X28" s="92">
        <f t="shared" si="15"/>
        <v>21280000</v>
      </c>
      <c r="Y28" s="94">
        <v>24000000</v>
      </c>
      <c r="Z28" s="92">
        <f t="shared" si="6"/>
        <v>494600</v>
      </c>
      <c r="AA28" s="92">
        <f t="shared" si="12"/>
        <v>24494600</v>
      </c>
      <c r="AB28" s="92">
        <v>20000000</v>
      </c>
      <c r="AC28" s="92"/>
      <c r="AD28" s="87">
        <f t="shared" si="13"/>
        <v>121794600</v>
      </c>
    </row>
    <row r="29" spans="1:30" ht="21.75">
      <c r="A29" s="20">
        <v>28</v>
      </c>
      <c r="B29" s="15" t="s">
        <v>57</v>
      </c>
      <c r="C29" s="15" t="s">
        <v>58</v>
      </c>
      <c r="D29" s="80" t="s">
        <v>301</v>
      </c>
      <c r="E29" s="81">
        <v>78</v>
      </c>
      <c r="F29" s="81">
        <f t="shared" si="0"/>
        <v>2</v>
      </c>
      <c r="G29" s="88">
        <f>امتیازبندی2!D29</f>
        <v>61000000</v>
      </c>
      <c r="H29" s="85">
        <v>2160000</v>
      </c>
      <c r="I29" s="85">
        <v>0</v>
      </c>
      <c r="J29" s="86">
        <f t="shared" si="1"/>
        <v>61000000</v>
      </c>
      <c r="K29" s="85">
        <f t="shared" si="16"/>
        <v>63160000</v>
      </c>
      <c r="L29" s="90">
        <v>0</v>
      </c>
      <c r="M29" s="87">
        <f t="shared" si="7"/>
        <v>61000000</v>
      </c>
      <c r="N29" s="86"/>
      <c r="O29" s="91">
        <f t="shared" si="3"/>
        <v>14545000</v>
      </c>
      <c r="P29" s="89">
        <v>12000000</v>
      </c>
      <c r="Q29" s="89"/>
      <c r="R29" s="87">
        <f t="shared" si="8"/>
        <v>73000000</v>
      </c>
      <c r="S29" s="87">
        <f t="shared" si="4"/>
        <v>2545000</v>
      </c>
      <c r="T29" s="87">
        <f t="shared" si="5"/>
        <v>3930000</v>
      </c>
      <c r="U29" s="87">
        <f t="shared" si="9"/>
        <v>3283800</v>
      </c>
      <c r="V29" s="92">
        <f t="shared" si="10"/>
        <v>9758800</v>
      </c>
      <c r="W29" s="94"/>
      <c r="X29" s="92">
        <f t="shared" si="15"/>
        <v>21840000</v>
      </c>
      <c r="Y29" s="94"/>
      <c r="Z29" s="92">
        <f t="shared" si="6"/>
        <v>31598800</v>
      </c>
      <c r="AA29" s="92">
        <f t="shared" si="12"/>
        <v>31598800</v>
      </c>
      <c r="AB29" s="92">
        <v>20000000</v>
      </c>
      <c r="AC29" s="92"/>
      <c r="AD29" s="87">
        <f t="shared" si="13"/>
        <v>124598800</v>
      </c>
    </row>
    <row r="30" spans="1:30" ht="21.75">
      <c r="A30" s="20">
        <v>29</v>
      </c>
      <c r="B30" s="15" t="s">
        <v>213</v>
      </c>
      <c r="C30" s="15" t="s">
        <v>215</v>
      </c>
      <c r="D30" s="80" t="s">
        <v>302</v>
      </c>
      <c r="E30" s="81">
        <v>76</v>
      </c>
      <c r="F30" s="81">
        <f t="shared" si="0"/>
        <v>0</v>
      </c>
      <c r="G30" s="88">
        <f>امتیازبندی2!D30</f>
        <v>61000000</v>
      </c>
      <c r="H30" s="85">
        <v>0</v>
      </c>
      <c r="I30" s="85">
        <v>0</v>
      </c>
      <c r="J30" s="86">
        <f t="shared" si="1"/>
        <v>61000000</v>
      </c>
      <c r="K30" s="85">
        <f t="shared" si="16"/>
        <v>61000000</v>
      </c>
      <c r="L30" s="90">
        <v>5500000</v>
      </c>
      <c r="M30" s="87">
        <f t="shared" si="7"/>
        <v>66500000</v>
      </c>
      <c r="N30" s="86"/>
      <c r="O30" s="91">
        <f t="shared" si="3"/>
        <v>6885000</v>
      </c>
      <c r="P30" s="89">
        <v>10400000</v>
      </c>
      <c r="Q30" s="89"/>
      <c r="R30" s="87">
        <f t="shared" si="8"/>
        <v>76900000</v>
      </c>
      <c r="S30" s="87">
        <f t="shared" si="4"/>
        <v>-3515000</v>
      </c>
      <c r="T30" s="87">
        <f t="shared" si="5"/>
        <v>3930000</v>
      </c>
      <c r="U30" s="87">
        <f t="shared" si="9"/>
        <v>3199600</v>
      </c>
      <c r="V30" s="92">
        <f t="shared" si="10"/>
        <v>3614600</v>
      </c>
      <c r="W30" s="94">
        <v>5000000</v>
      </c>
      <c r="X30" s="92">
        <f t="shared" si="15"/>
        <v>21280000</v>
      </c>
      <c r="Y30" s="94">
        <v>19894600</v>
      </c>
      <c r="Z30" s="92">
        <f t="shared" si="6"/>
        <v>0</v>
      </c>
      <c r="AA30" s="92">
        <f t="shared" si="12"/>
        <v>24894600</v>
      </c>
      <c r="AB30" s="92">
        <v>20000000</v>
      </c>
      <c r="AC30" s="92"/>
      <c r="AD30" s="87">
        <f t="shared" si="13"/>
        <v>121794600</v>
      </c>
    </row>
    <row r="31" spans="1:30" ht="21.75">
      <c r="A31" s="20">
        <v>30</v>
      </c>
      <c r="B31" s="15" t="s">
        <v>223</v>
      </c>
      <c r="C31" s="15" t="s">
        <v>71</v>
      </c>
      <c r="D31" s="80" t="s">
        <v>355</v>
      </c>
      <c r="E31" s="81">
        <v>82</v>
      </c>
      <c r="F31" s="81">
        <f t="shared" si="0"/>
        <v>6</v>
      </c>
      <c r="G31" s="88">
        <f>امتیازبندی2!D31</f>
        <v>61000000</v>
      </c>
      <c r="H31" s="85">
        <v>6480000</v>
      </c>
      <c r="I31" s="85">
        <v>6480000</v>
      </c>
      <c r="J31" s="86">
        <f t="shared" si="1"/>
        <v>67480000</v>
      </c>
      <c r="K31" s="85">
        <f t="shared" si="16"/>
        <v>67480000</v>
      </c>
      <c r="L31" s="90">
        <v>5500000</v>
      </c>
      <c r="M31" s="87">
        <f t="shared" si="7"/>
        <v>72980000</v>
      </c>
      <c r="N31" s="86">
        <v>6885000</v>
      </c>
      <c r="O31" s="91">
        <f t="shared" si="3"/>
        <v>0</v>
      </c>
      <c r="P31" s="89"/>
      <c r="Q31" s="89"/>
      <c r="R31" s="87">
        <f t="shared" si="8"/>
        <v>79865000</v>
      </c>
      <c r="S31" s="87">
        <f t="shared" si="4"/>
        <v>0</v>
      </c>
      <c r="T31" s="87">
        <f t="shared" si="5"/>
        <v>3930000</v>
      </c>
      <c r="U31" s="87">
        <f t="shared" si="9"/>
        <v>3452200</v>
      </c>
      <c r="V31" s="92">
        <f t="shared" si="10"/>
        <v>7382200</v>
      </c>
      <c r="W31" s="94"/>
      <c r="X31" s="92">
        <f t="shared" si="15"/>
        <v>22960000</v>
      </c>
      <c r="Y31" s="94"/>
      <c r="Z31" s="92">
        <f t="shared" si="6"/>
        <v>30342200</v>
      </c>
      <c r="AA31" s="92">
        <f t="shared" si="12"/>
        <v>30342200</v>
      </c>
      <c r="AB31" s="92">
        <v>20000000</v>
      </c>
      <c r="AC31" s="92">
        <f>33545000+5000000</f>
        <v>38545000</v>
      </c>
      <c r="AD31" s="87">
        <f>R31+AA31+AB31-AC31-Z31</f>
        <v>61320000</v>
      </c>
    </row>
    <row r="32" spans="1:30" ht="21.75">
      <c r="A32" s="20">
        <v>31</v>
      </c>
      <c r="B32" s="15" t="s">
        <v>206</v>
      </c>
      <c r="C32" s="15" t="s">
        <v>207</v>
      </c>
      <c r="D32" s="80" t="s">
        <v>304</v>
      </c>
      <c r="E32" s="81">
        <v>77</v>
      </c>
      <c r="F32" s="81">
        <f t="shared" si="0"/>
        <v>1</v>
      </c>
      <c r="G32" s="88">
        <f>امتیازبندی2!D32</f>
        <v>61000000</v>
      </c>
      <c r="H32" s="85">
        <v>1080000</v>
      </c>
      <c r="I32" s="85">
        <v>0</v>
      </c>
      <c r="J32" s="86">
        <f t="shared" si="1"/>
        <v>61000000</v>
      </c>
      <c r="K32" s="85">
        <f t="shared" si="16"/>
        <v>62080000</v>
      </c>
      <c r="L32" s="90">
        <v>0</v>
      </c>
      <c r="M32" s="87">
        <f t="shared" si="7"/>
        <v>61000000</v>
      </c>
      <c r="N32" s="86">
        <v>2265000</v>
      </c>
      <c r="O32" s="91">
        <f t="shared" si="3"/>
        <v>11200000</v>
      </c>
      <c r="P32" s="89">
        <v>11200000</v>
      </c>
      <c r="Q32" s="89"/>
      <c r="R32" s="87">
        <f t="shared" si="8"/>
        <v>74465000</v>
      </c>
      <c r="S32" s="87">
        <f t="shared" si="4"/>
        <v>0</v>
      </c>
      <c r="T32" s="87">
        <f t="shared" si="5"/>
        <v>3930000</v>
      </c>
      <c r="U32" s="87">
        <f t="shared" si="9"/>
        <v>3241700</v>
      </c>
      <c r="V32" s="92">
        <f t="shared" si="10"/>
        <v>7171700</v>
      </c>
      <c r="W32" s="94"/>
      <c r="X32" s="92">
        <f t="shared" si="15"/>
        <v>21560000</v>
      </c>
      <c r="Y32" s="94"/>
      <c r="Z32" s="92">
        <f t="shared" si="6"/>
        <v>28731700</v>
      </c>
      <c r="AA32" s="92">
        <f t="shared" si="12"/>
        <v>28731700</v>
      </c>
      <c r="AB32" s="92">
        <v>20000000</v>
      </c>
      <c r="AC32" s="92"/>
      <c r="AD32" s="87">
        <f t="shared" si="13"/>
        <v>123196700</v>
      </c>
    </row>
    <row r="33" spans="1:30" ht="21.75">
      <c r="A33" s="20">
        <v>32</v>
      </c>
      <c r="B33" s="15" t="s">
        <v>202</v>
      </c>
      <c r="C33" s="15" t="s">
        <v>410</v>
      </c>
      <c r="D33" s="80" t="s">
        <v>280</v>
      </c>
      <c r="E33" s="81">
        <v>76</v>
      </c>
      <c r="F33" s="81">
        <f t="shared" si="0"/>
        <v>0</v>
      </c>
      <c r="G33" s="88">
        <f>امتیازبندی2!D33</f>
        <v>61000000</v>
      </c>
      <c r="H33" s="85">
        <v>0</v>
      </c>
      <c r="I33" s="85">
        <v>0</v>
      </c>
      <c r="J33" s="86">
        <f t="shared" si="1"/>
        <v>61000000</v>
      </c>
      <c r="K33" s="85">
        <f t="shared" si="16"/>
        <v>61000000</v>
      </c>
      <c r="L33" s="90">
        <v>5500000</v>
      </c>
      <c r="M33" s="87">
        <f t="shared" si="7"/>
        <v>66500000</v>
      </c>
      <c r="N33" s="86">
        <v>6885000</v>
      </c>
      <c r="O33" s="91">
        <f t="shared" si="3"/>
        <v>0</v>
      </c>
      <c r="P33" s="89"/>
      <c r="Q33" s="89">
        <f>24400000-3000000</f>
        <v>21400000</v>
      </c>
      <c r="R33" s="87">
        <f t="shared" si="8"/>
        <v>73385000</v>
      </c>
      <c r="S33" s="87">
        <f t="shared" si="4"/>
        <v>0</v>
      </c>
      <c r="T33" s="87">
        <f t="shared" si="5"/>
        <v>3930000</v>
      </c>
      <c r="U33" s="87">
        <f t="shared" si="9"/>
        <v>3199600</v>
      </c>
      <c r="V33" s="92">
        <f t="shared" si="10"/>
        <v>7129600</v>
      </c>
      <c r="W33" s="94">
        <v>7129600</v>
      </c>
      <c r="X33" s="92">
        <f t="shared" si="15"/>
        <v>21280000</v>
      </c>
      <c r="Y33" s="94">
        <v>21280000</v>
      </c>
      <c r="Z33" s="92">
        <f t="shared" si="6"/>
        <v>0</v>
      </c>
      <c r="AA33" s="92">
        <f t="shared" si="12"/>
        <v>28409600</v>
      </c>
      <c r="AB33" s="92">
        <v>20000000</v>
      </c>
      <c r="AC33" s="92"/>
      <c r="AD33" s="87">
        <f t="shared" si="13"/>
        <v>121794600</v>
      </c>
    </row>
    <row r="34" spans="1:30" ht="21.75">
      <c r="A34" s="20">
        <v>33</v>
      </c>
      <c r="B34" s="15" t="s">
        <v>104</v>
      </c>
      <c r="C34" s="15" t="s">
        <v>105</v>
      </c>
      <c r="D34" s="80" t="s">
        <v>306</v>
      </c>
      <c r="E34" s="81">
        <v>76</v>
      </c>
      <c r="F34" s="81">
        <f t="shared" si="0"/>
        <v>0</v>
      </c>
      <c r="G34" s="88">
        <f>امتیازبندی2!D34</f>
        <v>61000000</v>
      </c>
      <c r="H34" s="85">
        <v>0</v>
      </c>
      <c r="I34" s="85">
        <v>0</v>
      </c>
      <c r="J34" s="86">
        <f t="shared" si="1"/>
        <v>61000000</v>
      </c>
      <c r="K34" s="85">
        <f t="shared" si="16"/>
        <v>61000000</v>
      </c>
      <c r="L34" s="90">
        <v>5500000</v>
      </c>
      <c r="M34" s="87">
        <f t="shared" si="7"/>
        <v>66500000</v>
      </c>
      <c r="N34" s="86"/>
      <c r="O34" s="91">
        <f t="shared" ref="O34:O67" si="17">K34-J34+(5500000-L34)+(6885000-N34)</f>
        <v>6885000</v>
      </c>
      <c r="P34" s="89">
        <v>6880000</v>
      </c>
      <c r="Q34" s="89"/>
      <c r="R34" s="87">
        <f t="shared" si="8"/>
        <v>73380000</v>
      </c>
      <c r="S34" s="87">
        <f t="shared" ref="S34:S56" si="18">O34-P34</f>
        <v>5000</v>
      </c>
      <c r="T34" s="87">
        <f t="shared" si="5"/>
        <v>3930000</v>
      </c>
      <c r="U34" s="87">
        <f t="shared" si="9"/>
        <v>3199600</v>
      </c>
      <c r="V34" s="92">
        <f t="shared" si="10"/>
        <v>7134600</v>
      </c>
      <c r="W34" s="94">
        <v>7000000</v>
      </c>
      <c r="X34" s="92">
        <f t="shared" si="15"/>
        <v>21280000</v>
      </c>
      <c r="Y34" s="94">
        <v>21000000</v>
      </c>
      <c r="Z34" s="92">
        <f t="shared" si="6"/>
        <v>414600</v>
      </c>
      <c r="AA34" s="92">
        <f t="shared" si="12"/>
        <v>28414600</v>
      </c>
      <c r="AB34" s="92">
        <v>20000000</v>
      </c>
      <c r="AC34" s="92"/>
      <c r="AD34" s="87">
        <f t="shared" si="13"/>
        <v>121794600</v>
      </c>
    </row>
    <row r="35" spans="1:30" ht="21.75">
      <c r="A35" s="20">
        <v>34</v>
      </c>
      <c r="B35" s="15" t="s">
        <v>98</v>
      </c>
      <c r="C35" s="15" t="s">
        <v>99</v>
      </c>
      <c r="D35" s="80" t="s">
        <v>307</v>
      </c>
      <c r="E35" s="81">
        <v>77</v>
      </c>
      <c r="F35" s="81">
        <f t="shared" si="0"/>
        <v>1</v>
      </c>
      <c r="G35" s="88">
        <f>امتیازبندی2!D35</f>
        <v>61000000</v>
      </c>
      <c r="H35" s="85">
        <v>1080000</v>
      </c>
      <c r="I35" s="85">
        <v>1080000</v>
      </c>
      <c r="J35" s="86">
        <f t="shared" si="1"/>
        <v>62080000</v>
      </c>
      <c r="K35" s="85">
        <f t="shared" si="16"/>
        <v>62080000</v>
      </c>
      <c r="L35" s="90">
        <v>2500000</v>
      </c>
      <c r="M35" s="87">
        <f t="shared" si="7"/>
        <v>64580000</v>
      </c>
      <c r="N35" s="86">
        <v>1885000</v>
      </c>
      <c r="O35" s="91">
        <f t="shared" si="17"/>
        <v>8000000</v>
      </c>
      <c r="P35" s="89">
        <v>8000000</v>
      </c>
      <c r="Q35" s="89"/>
      <c r="R35" s="87">
        <f t="shared" si="8"/>
        <v>74465000</v>
      </c>
      <c r="S35" s="87">
        <f t="shared" si="18"/>
        <v>0</v>
      </c>
      <c r="T35" s="87">
        <f t="shared" si="5"/>
        <v>3930000</v>
      </c>
      <c r="U35" s="87">
        <f t="shared" si="9"/>
        <v>3241700</v>
      </c>
      <c r="V35" s="92">
        <f t="shared" si="10"/>
        <v>7171700</v>
      </c>
      <c r="W35" s="94">
        <v>10000000</v>
      </c>
      <c r="X35" s="92">
        <f t="shared" si="15"/>
        <v>21560000</v>
      </c>
      <c r="Y35" s="94"/>
      <c r="Z35" s="92">
        <f t="shared" si="6"/>
        <v>18731700</v>
      </c>
      <c r="AA35" s="92">
        <f t="shared" si="12"/>
        <v>28731700</v>
      </c>
      <c r="AB35" s="92">
        <v>20000000</v>
      </c>
      <c r="AC35" s="92"/>
      <c r="AD35" s="87">
        <f t="shared" si="13"/>
        <v>123196700</v>
      </c>
    </row>
    <row r="36" spans="1:30" ht="21.75">
      <c r="A36" s="20">
        <v>35</v>
      </c>
      <c r="B36" s="15" t="s">
        <v>122</v>
      </c>
      <c r="C36" s="15" t="s">
        <v>123</v>
      </c>
      <c r="D36" s="80" t="s">
        <v>308</v>
      </c>
      <c r="E36" s="81">
        <v>77</v>
      </c>
      <c r="F36" s="81">
        <f t="shared" si="0"/>
        <v>1</v>
      </c>
      <c r="G36" s="88">
        <f>امتیازبندی2!D36</f>
        <v>61000000</v>
      </c>
      <c r="H36" s="85">
        <v>1080000</v>
      </c>
      <c r="I36" s="85">
        <v>1080000</v>
      </c>
      <c r="J36" s="86">
        <f t="shared" si="1"/>
        <v>62080000</v>
      </c>
      <c r="K36" s="85">
        <f t="shared" si="16"/>
        <v>62080000</v>
      </c>
      <c r="L36" s="90">
        <v>4500000</v>
      </c>
      <c r="M36" s="87">
        <f t="shared" si="7"/>
        <v>66580000</v>
      </c>
      <c r="N36" s="86"/>
      <c r="O36" s="91">
        <f t="shared" si="17"/>
        <v>7885000</v>
      </c>
      <c r="P36" s="89">
        <v>8000000</v>
      </c>
      <c r="Q36" s="89"/>
      <c r="R36" s="87">
        <f t="shared" si="8"/>
        <v>74580000</v>
      </c>
      <c r="S36" s="87">
        <f t="shared" si="18"/>
        <v>-115000</v>
      </c>
      <c r="T36" s="87">
        <f t="shared" si="5"/>
        <v>3930000</v>
      </c>
      <c r="U36" s="87">
        <f t="shared" si="9"/>
        <v>3241700</v>
      </c>
      <c r="V36" s="92">
        <f t="shared" si="10"/>
        <v>7056700</v>
      </c>
      <c r="W36" s="94">
        <v>20096700</v>
      </c>
      <c r="X36" s="92">
        <f t="shared" si="15"/>
        <v>21560000</v>
      </c>
      <c r="Y36" s="94">
        <v>8520000</v>
      </c>
      <c r="Z36" s="92">
        <f t="shared" si="6"/>
        <v>0</v>
      </c>
      <c r="AA36" s="92">
        <f t="shared" si="12"/>
        <v>28616700</v>
      </c>
      <c r="AB36" s="92">
        <v>20000000</v>
      </c>
      <c r="AC36" s="92"/>
      <c r="AD36" s="87">
        <f t="shared" si="13"/>
        <v>123196700</v>
      </c>
    </row>
    <row r="37" spans="1:30" ht="21.75">
      <c r="A37" s="20">
        <v>36</v>
      </c>
      <c r="B37" s="15" t="s">
        <v>209</v>
      </c>
      <c r="C37" s="15" t="s">
        <v>53</v>
      </c>
      <c r="D37" s="80" t="s">
        <v>309</v>
      </c>
      <c r="E37" s="81">
        <v>90</v>
      </c>
      <c r="F37" s="81">
        <f t="shared" si="0"/>
        <v>14</v>
      </c>
      <c r="G37" s="88">
        <f>امتیازبندی2!D37</f>
        <v>61000000</v>
      </c>
      <c r="H37" s="85">
        <v>15120000</v>
      </c>
      <c r="I37" s="85">
        <v>15120000</v>
      </c>
      <c r="J37" s="86">
        <f t="shared" si="1"/>
        <v>76120000</v>
      </c>
      <c r="K37" s="85">
        <f t="shared" si="16"/>
        <v>76120000</v>
      </c>
      <c r="L37" s="90">
        <v>5500000</v>
      </c>
      <c r="M37" s="87">
        <f t="shared" si="7"/>
        <v>81620000</v>
      </c>
      <c r="N37" s="86"/>
      <c r="O37" s="91">
        <f t="shared" si="17"/>
        <v>6885000</v>
      </c>
      <c r="P37" s="89">
        <v>8000000</v>
      </c>
      <c r="Q37" s="89"/>
      <c r="R37" s="87">
        <f t="shared" si="8"/>
        <v>89620000</v>
      </c>
      <c r="S37" s="87">
        <f t="shared" si="18"/>
        <v>-1115000</v>
      </c>
      <c r="T37" s="87">
        <f t="shared" si="5"/>
        <v>3930000</v>
      </c>
      <c r="U37" s="87">
        <f t="shared" si="9"/>
        <v>3789000</v>
      </c>
      <c r="V37" s="92">
        <f t="shared" si="10"/>
        <v>6604000</v>
      </c>
      <c r="W37" s="94">
        <v>31800000</v>
      </c>
      <c r="X37" s="92">
        <f t="shared" si="15"/>
        <v>25200000</v>
      </c>
      <c r="Y37" s="94"/>
      <c r="Z37" s="92">
        <f t="shared" si="6"/>
        <v>4000</v>
      </c>
      <c r="AA37" s="92">
        <f t="shared" si="12"/>
        <v>31804000</v>
      </c>
      <c r="AB37" s="92">
        <v>20000000</v>
      </c>
      <c r="AC37" s="92"/>
      <c r="AD37" s="87">
        <f t="shared" si="13"/>
        <v>141424000</v>
      </c>
    </row>
    <row r="38" spans="1:30" ht="21.75">
      <c r="A38" s="20">
        <v>37</v>
      </c>
      <c r="B38" s="15" t="s">
        <v>234</v>
      </c>
      <c r="C38" s="15" t="s">
        <v>233</v>
      </c>
      <c r="D38" s="80" t="s">
        <v>310</v>
      </c>
      <c r="E38" s="81">
        <v>78</v>
      </c>
      <c r="F38" s="81">
        <f t="shared" si="0"/>
        <v>2</v>
      </c>
      <c r="G38" s="88">
        <f>امتیازبندی2!D38</f>
        <v>61000000</v>
      </c>
      <c r="H38" s="85">
        <v>2160000</v>
      </c>
      <c r="I38" s="85">
        <v>2160000</v>
      </c>
      <c r="J38" s="86">
        <f t="shared" si="1"/>
        <v>63160000</v>
      </c>
      <c r="K38" s="85">
        <f t="shared" si="16"/>
        <v>63160000</v>
      </c>
      <c r="L38" s="90">
        <v>5500000</v>
      </c>
      <c r="M38" s="87">
        <f t="shared" si="7"/>
        <v>68660000</v>
      </c>
      <c r="N38" s="86">
        <v>6885000</v>
      </c>
      <c r="O38" s="91">
        <f t="shared" si="17"/>
        <v>0</v>
      </c>
      <c r="P38" s="89"/>
      <c r="Q38" s="89"/>
      <c r="R38" s="87">
        <f t="shared" si="8"/>
        <v>75545000</v>
      </c>
      <c r="S38" s="87">
        <f t="shared" si="18"/>
        <v>0</v>
      </c>
      <c r="T38" s="87">
        <f t="shared" si="5"/>
        <v>3930000</v>
      </c>
      <c r="U38" s="87">
        <f t="shared" si="9"/>
        <v>3283800</v>
      </c>
      <c r="V38" s="92">
        <f t="shared" si="10"/>
        <v>7213800</v>
      </c>
      <c r="W38" s="94">
        <v>15000000</v>
      </c>
      <c r="X38" s="92">
        <f t="shared" si="15"/>
        <v>21840000</v>
      </c>
      <c r="Y38" s="94">
        <v>14053800</v>
      </c>
      <c r="Z38" s="92">
        <f t="shared" si="6"/>
        <v>0</v>
      </c>
      <c r="AA38" s="92">
        <f t="shared" si="12"/>
        <v>29053800</v>
      </c>
      <c r="AB38" s="92">
        <v>20000000</v>
      </c>
      <c r="AC38" s="92"/>
      <c r="AD38" s="87">
        <f t="shared" si="13"/>
        <v>124598800</v>
      </c>
    </row>
    <row r="39" spans="1:30" ht="21.75">
      <c r="A39" s="20">
        <v>38</v>
      </c>
      <c r="B39" s="15" t="s">
        <v>210</v>
      </c>
      <c r="C39" s="15" t="s">
        <v>55</v>
      </c>
      <c r="D39" s="80" t="s">
        <v>311</v>
      </c>
      <c r="E39" s="81">
        <v>76</v>
      </c>
      <c r="F39" s="81">
        <f t="shared" si="0"/>
        <v>0</v>
      </c>
      <c r="G39" s="88">
        <f>امتیازبندی2!D39</f>
        <v>61000000</v>
      </c>
      <c r="H39" s="85">
        <v>0</v>
      </c>
      <c r="I39" s="85">
        <v>0</v>
      </c>
      <c r="J39" s="86">
        <f t="shared" si="1"/>
        <v>61000000</v>
      </c>
      <c r="K39" s="85">
        <f t="shared" si="16"/>
        <v>61000000</v>
      </c>
      <c r="L39" s="90">
        <v>5500000</v>
      </c>
      <c r="M39" s="87">
        <f t="shared" si="7"/>
        <v>66500000</v>
      </c>
      <c r="N39" s="86">
        <v>6885000</v>
      </c>
      <c r="O39" s="91">
        <f t="shared" si="17"/>
        <v>0</v>
      </c>
      <c r="P39" s="89"/>
      <c r="Q39" s="89"/>
      <c r="R39" s="87">
        <f t="shared" si="8"/>
        <v>73385000</v>
      </c>
      <c r="S39" s="87">
        <f t="shared" si="18"/>
        <v>0</v>
      </c>
      <c r="T39" s="87">
        <f t="shared" si="5"/>
        <v>3930000</v>
      </c>
      <c r="U39" s="87">
        <f t="shared" si="9"/>
        <v>3199600</v>
      </c>
      <c r="V39" s="92">
        <f t="shared" si="10"/>
        <v>7129600</v>
      </c>
      <c r="W39" s="94"/>
      <c r="X39" s="92">
        <f t="shared" si="15"/>
        <v>21280000</v>
      </c>
      <c r="Y39" s="94">
        <v>28409600</v>
      </c>
      <c r="Z39" s="92">
        <f t="shared" si="6"/>
        <v>0</v>
      </c>
      <c r="AA39" s="92">
        <f t="shared" si="12"/>
        <v>28409600</v>
      </c>
      <c r="AB39" s="92">
        <v>20000000</v>
      </c>
      <c r="AC39" s="92"/>
      <c r="AD39" s="87">
        <f t="shared" si="13"/>
        <v>121794600</v>
      </c>
    </row>
    <row r="40" spans="1:30" ht="21.75">
      <c r="A40" s="20">
        <v>39</v>
      </c>
      <c r="B40" s="15" t="s">
        <v>228</v>
      </c>
      <c r="C40" s="15" t="s">
        <v>229</v>
      </c>
      <c r="D40" s="80" t="s">
        <v>312</v>
      </c>
      <c r="E40" s="81">
        <v>90</v>
      </c>
      <c r="F40" s="81">
        <f t="shared" si="0"/>
        <v>14</v>
      </c>
      <c r="G40" s="88">
        <f>امتیازبندی2!D40</f>
        <v>57000000</v>
      </c>
      <c r="H40" s="85">
        <v>15120000</v>
      </c>
      <c r="I40" s="85">
        <v>15120000</v>
      </c>
      <c r="J40" s="86">
        <f t="shared" si="1"/>
        <v>72120000</v>
      </c>
      <c r="K40" s="85">
        <f t="shared" si="16"/>
        <v>76120000</v>
      </c>
      <c r="L40" s="90">
        <v>5500000</v>
      </c>
      <c r="M40" s="87">
        <f t="shared" si="7"/>
        <v>77620000</v>
      </c>
      <c r="N40" s="86">
        <v>1285000</v>
      </c>
      <c r="O40" s="91">
        <f t="shared" si="17"/>
        <v>9600000</v>
      </c>
      <c r="P40" s="89">
        <v>9600000</v>
      </c>
      <c r="Q40" s="89"/>
      <c r="R40" s="87">
        <f t="shared" si="8"/>
        <v>88505000</v>
      </c>
      <c r="S40" s="87">
        <f t="shared" si="18"/>
        <v>0</v>
      </c>
      <c r="T40" s="87">
        <f t="shared" si="5"/>
        <v>3930000</v>
      </c>
      <c r="U40" s="87">
        <f t="shared" si="9"/>
        <v>3789000</v>
      </c>
      <c r="V40" s="92">
        <f t="shared" si="10"/>
        <v>7719000</v>
      </c>
      <c r="W40" s="94">
        <v>7719000</v>
      </c>
      <c r="X40" s="92">
        <f t="shared" si="15"/>
        <v>25200000</v>
      </c>
      <c r="Y40" s="94"/>
      <c r="Z40" s="92">
        <f t="shared" si="6"/>
        <v>25200000</v>
      </c>
      <c r="AA40" s="92">
        <f t="shared" si="12"/>
        <v>32919000</v>
      </c>
      <c r="AB40" s="92">
        <v>20000000</v>
      </c>
      <c r="AC40" s="92"/>
      <c r="AD40" s="87">
        <f t="shared" si="13"/>
        <v>141424000</v>
      </c>
    </row>
    <row r="41" spans="1:30" ht="21.75">
      <c r="A41" s="20">
        <v>40</v>
      </c>
      <c r="B41" s="15" t="s">
        <v>109</v>
      </c>
      <c r="C41" s="15" t="s">
        <v>110</v>
      </c>
      <c r="D41" s="80" t="s">
        <v>314</v>
      </c>
      <c r="E41" s="81">
        <v>85</v>
      </c>
      <c r="F41" s="81">
        <f t="shared" si="0"/>
        <v>9</v>
      </c>
      <c r="G41" s="88">
        <f>امتیازبندی2!D41</f>
        <v>61000000</v>
      </c>
      <c r="H41" s="85">
        <v>9720000</v>
      </c>
      <c r="I41" s="85">
        <v>9720000</v>
      </c>
      <c r="J41" s="86">
        <f t="shared" si="1"/>
        <v>70720000</v>
      </c>
      <c r="K41" s="85">
        <f t="shared" si="16"/>
        <v>70720000</v>
      </c>
      <c r="L41" s="90">
        <v>0</v>
      </c>
      <c r="M41" s="87">
        <f t="shared" si="7"/>
        <v>70720000</v>
      </c>
      <c r="N41" s="86">
        <v>5500000</v>
      </c>
      <c r="O41" s="91">
        <f t="shared" si="17"/>
        <v>6885000</v>
      </c>
      <c r="P41" s="89">
        <v>6885000</v>
      </c>
      <c r="Q41" s="89"/>
      <c r="R41" s="87">
        <f t="shared" si="8"/>
        <v>83105000</v>
      </c>
      <c r="S41" s="87">
        <f t="shared" si="18"/>
        <v>0</v>
      </c>
      <c r="T41" s="87">
        <f t="shared" si="5"/>
        <v>3930000</v>
      </c>
      <c r="U41" s="87">
        <f t="shared" si="9"/>
        <v>3578500</v>
      </c>
      <c r="V41" s="92">
        <f t="shared" si="10"/>
        <v>7508500</v>
      </c>
      <c r="W41" s="94"/>
      <c r="X41" s="92">
        <f t="shared" si="15"/>
        <v>23800000</v>
      </c>
      <c r="Y41" s="94"/>
      <c r="Z41" s="92">
        <f t="shared" si="6"/>
        <v>31308500</v>
      </c>
      <c r="AA41" s="92">
        <f t="shared" si="12"/>
        <v>31308500</v>
      </c>
      <c r="AB41" s="92"/>
      <c r="AC41" s="92">
        <v>40945000</v>
      </c>
      <c r="AD41" s="87">
        <f>R41+AA41+AB41-AC41-Z41</f>
        <v>42160000</v>
      </c>
    </row>
    <row r="42" spans="1:30" ht="21.75">
      <c r="A42" s="20">
        <v>41</v>
      </c>
      <c r="B42" s="15" t="s">
        <v>212</v>
      </c>
      <c r="C42" s="15" t="s">
        <v>226</v>
      </c>
      <c r="D42" s="80" t="s">
        <v>313</v>
      </c>
      <c r="E42" s="81">
        <v>76</v>
      </c>
      <c r="F42" s="81">
        <f t="shared" si="0"/>
        <v>0</v>
      </c>
      <c r="G42" s="88">
        <f>امتیازبندی2!D42</f>
        <v>61000000</v>
      </c>
      <c r="H42" s="85">
        <v>0</v>
      </c>
      <c r="I42" s="85">
        <v>0</v>
      </c>
      <c r="J42" s="86">
        <f t="shared" si="1"/>
        <v>61000000</v>
      </c>
      <c r="K42" s="85">
        <f t="shared" si="16"/>
        <v>61000000</v>
      </c>
      <c r="L42" s="90">
        <v>5500000</v>
      </c>
      <c r="M42" s="87">
        <f t="shared" si="7"/>
        <v>66500000</v>
      </c>
      <c r="N42" s="86">
        <v>6885000</v>
      </c>
      <c r="O42" s="91">
        <f t="shared" si="17"/>
        <v>0</v>
      </c>
      <c r="P42" s="89"/>
      <c r="Q42" s="89">
        <v>12240000</v>
      </c>
      <c r="R42" s="87">
        <f t="shared" si="8"/>
        <v>73385000</v>
      </c>
      <c r="S42" s="87">
        <f t="shared" si="18"/>
        <v>0</v>
      </c>
      <c r="T42" s="87">
        <f t="shared" si="5"/>
        <v>3930000</v>
      </c>
      <c r="U42" s="87">
        <f t="shared" si="9"/>
        <v>3199600</v>
      </c>
      <c r="V42" s="92">
        <f t="shared" si="10"/>
        <v>7129600</v>
      </c>
      <c r="W42" s="94"/>
      <c r="X42" s="92">
        <f t="shared" si="15"/>
        <v>21280000</v>
      </c>
      <c r="Y42" s="94">
        <v>28410000</v>
      </c>
      <c r="Z42" s="92">
        <f t="shared" si="6"/>
        <v>-400</v>
      </c>
      <c r="AA42" s="92">
        <f t="shared" si="12"/>
        <v>28409600</v>
      </c>
      <c r="AB42" s="92">
        <v>20000000</v>
      </c>
      <c r="AC42" s="92"/>
      <c r="AD42" s="87">
        <f t="shared" si="13"/>
        <v>121794600</v>
      </c>
    </row>
    <row r="43" spans="1:30" ht="21.75">
      <c r="A43" s="20">
        <v>42</v>
      </c>
      <c r="B43" s="15" t="s">
        <v>212</v>
      </c>
      <c r="C43" s="15" t="s">
        <v>211</v>
      </c>
      <c r="D43" s="80" t="s">
        <v>315</v>
      </c>
      <c r="E43" s="81">
        <v>97</v>
      </c>
      <c r="F43" s="81">
        <f t="shared" si="0"/>
        <v>21</v>
      </c>
      <c r="G43" s="88">
        <f>امتیازبندی2!D43</f>
        <v>61000000</v>
      </c>
      <c r="H43" s="85">
        <v>22950000</v>
      </c>
      <c r="I43" s="85">
        <v>22950000</v>
      </c>
      <c r="J43" s="86">
        <f t="shared" si="1"/>
        <v>83950000</v>
      </c>
      <c r="K43" s="85">
        <f t="shared" si="16"/>
        <v>83950000</v>
      </c>
      <c r="L43" s="90">
        <v>5500000</v>
      </c>
      <c r="M43" s="87">
        <f t="shared" si="7"/>
        <v>89450000</v>
      </c>
      <c r="N43" s="86">
        <v>1685000</v>
      </c>
      <c r="O43" s="91">
        <f t="shared" si="17"/>
        <v>5200000</v>
      </c>
      <c r="P43" s="89">
        <v>5200000</v>
      </c>
      <c r="Q43" s="89"/>
      <c r="R43" s="87">
        <f t="shared" si="8"/>
        <v>96335000</v>
      </c>
      <c r="S43" s="87">
        <v>20000000</v>
      </c>
      <c r="T43" s="87">
        <f t="shared" si="5"/>
        <v>3930000</v>
      </c>
      <c r="U43" s="87">
        <f t="shared" si="9"/>
        <v>4083700</v>
      </c>
      <c r="V43" s="92">
        <f t="shared" si="10"/>
        <v>28013700</v>
      </c>
      <c r="W43" s="94">
        <v>20000000</v>
      </c>
      <c r="X43" s="92">
        <f t="shared" si="15"/>
        <v>27160000</v>
      </c>
      <c r="Y43" s="94">
        <v>35174000</v>
      </c>
      <c r="Z43" s="92">
        <f t="shared" si="6"/>
        <v>-300</v>
      </c>
      <c r="AA43" s="92">
        <f t="shared" si="12"/>
        <v>55173700</v>
      </c>
      <c r="AB43" s="92">
        <v>0</v>
      </c>
      <c r="AC43" s="92"/>
      <c r="AD43" s="87">
        <f t="shared" si="13"/>
        <v>151508700</v>
      </c>
    </row>
    <row r="44" spans="1:30" ht="21.75">
      <c r="A44" s="20">
        <v>43</v>
      </c>
      <c r="B44" s="15" t="s">
        <v>129</v>
      </c>
      <c r="C44" s="15" t="s">
        <v>130</v>
      </c>
      <c r="D44" s="80" t="s">
        <v>316</v>
      </c>
      <c r="E44" s="81">
        <v>85</v>
      </c>
      <c r="F44" s="81">
        <f t="shared" si="0"/>
        <v>9</v>
      </c>
      <c r="G44" s="88">
        <f>امتیازبندی2!D44</f>
        <v>61000000</v>
      </c>
      <c r="H44" s="85">
        <v>9720000</v>
      </c>
      <c r="I44" s="85">
        <v>9720000</v>
      </c>
      <c r="J44" s="86">
        <f t="shared" si="1"/>
        <v>70720000</v>
      </c>
      <c r="K44" s="85">
        <f t="shared" si="16"/>
        <v>70720000</v>
      </c>
      <c r="L44" s="90">
        <v>5500000</v>
      </c>
      <c r="M44" s="87">
        <f t="shared" si="7"/>
        <v>76220000</v>
      </c>
      <c r="N44" s="86"/>
      <c r="O44" s="91">
        <f t="shared" si="17"/>
        <v>6885000</v>
      </c>
      <c r="P44" s="89">
        <v>5840000</v>
      </c>
      <c r="Q44" s="89"/>
      <c r="R44" s="87">
        <f t="shared" si="8"/>
        <v>82060000</v>
      </c>
      <c r="S44" s="87">
        <f t="shared" si="18"/>
        <v>1045000</v>
      </c>
      <c r="T44" s="87">
        <f t="shared" si="5"/>
        <v>3930000</v>
      </c>
      <c r="U44" s="87">
        <f t="shared" si="9"/>
        <v>3578500</v>
      </c>
      <c r="V44" s="92">
        <f t="shared" si="10"/>
        <v>8553500</v>
      </c>
      <c r="W44" s="94"/>
      <c r="X44" s="92">
        <f t="shared" si="15"/>
        <v>23800000</v>
      </c>
      <c r="Y44" s="94"/>
      <c r="Z44" s="92">
        <f t="shared" si="6"/>
        <v>32353500</v>
      </c>
      <c r="AA44" s="92">
        <f t="shared" si="12"/>
        <v>32353500</v>
      </c>
      <c r="AB44" s="92">
        <v>20000000</v>
      </c>
      <c r="AC44" s="92"/>
      <c r="AD44" s="87">
        <f t="shared" si="13"/>
        <v>134413500</v>
      </c>
    </row>
    <row r="45" spans="1:30" ht="21.75">
      <c r="A45" s="20">
        <v>44</v>
      </c>
      <c r="B45" s="15" t="s">
        <v>214</v>
      </c>
      <c r="C45" s="15" t="s">
        <v>225</v>
      </c>
      <c r="D45" s="80" t="s">
        <v>400</v>
      </c>
      <c r="E45" s="81">
        <v>79</v>
      </c>
      <c r="F45" s="81">
        <f t="shared" si="0"/>
        <v>3</v>
      </c>
      <c r="G45" s="88">
        <v>61000000</v>
      </c>
      <c r="H45" s="85">
        <f>1080000*F45</f>
        <v>3240000</v>
      </c>
      <c r="I45" s="85">
        <v>1620000</v>
      </c>
      <c r="J45" s="86">
        <f t="shared" si="1"/>
        <v>62620000</v>
      </c>
      <c r="K45" s="85">
        <f t="shared" si="16"/>
        <v>64240000</v>
      </c>
      <c r="L45" s="90">
        <v>5500000</v>
      </c>
      <c r="M45" s="87">
        <f t="shared" si="7"/>
        <v>68120000</v>
      </c>
      <c r="N45" s="86">
        <v>8780000</v>
      </c>
      <c r="O45" s="91">
        <f>K45-J45+(5500000-L45)+(6885000-N45)+2000000</f>
        <v>1725000</v>
      </c>
      <c r="P45" s="89"/>
      <c r="Q45" s="89"/>
      <c r="R45" s="87">
        <f t="shared" si="8"/>
        <v>76900000</v>
      </c>
      <c r="S45" s="87">
        <f t="shared" si="18"/>
        <v>1725000</v>
      </c>
      <c r="T45" s="87">
        <f t="shared" si="5"/>
        <v>3930000</v>
      </c>
      <c r="U45" s="87">
        <f t="shared" si="9"/>
        <v>3325900</v>
      </c>
      <c r="V45" s="92">
        <f t="shared" si="10"/>
        <v>8980900</v>
      </c>
      <c r="W45" s="94"/>
      <c r="X45" s="92">
        <f t="shared" si="15"/>
        <v>22120000</v>
      </c>
      <c r="Y45" s="94"/>
      <c r="Z45" s="92">
        <f t="shared" si="6"/>
        <v>31100900</v>
      </c>
      <c r="AA45" s="92">
        <f t="shared" si="12"/>
        <v>31100900</v>
      </c>
      <c r="AB45" s="92">
        <v>20000000</v>
      </c>
      <c r="AC45" s="92"/>
      <c r="AD45" s="87">
        <f t="shared" si="13"/>
        <v>128000900</v>
      </c>
    </row>
    <row r="46" spans="1:30" ht="21.75">
      <c r="A46" s="20">
        <v>45</v>
      </c>
      <c r="B46" s="15" t="s">
        <v>131</v>
      </c>
      <c r="C46" s="15" t="s">
        <v>80</v>
      </c>
      <c r="D46" s="80" t="s">
        <v>317</v>
      </c>
      <c r="E46" s="81">
        <v>81</v>
      </c>
      <c r="F46" s="81">
        <f t="shared" si="0"/>
        <v>5</v>
      </c>
      <c r="G46" s="88">
        <f>امتیازبندی2!D46</f>
        <v>61000000</v>
      </c>
      <c r="H46" s="85">
        <v>5400000</v>
      </c>
      <c r="I46" s="85">
        <v>5400000</v>
      </c>
      <c r="J46" s="86">
        <f t="shared" si="1"/>
        <v>66400000</v>
      </c>
      <c r="K46" s="85">
        <f t="shared" si="16"/>
        <v>66400000</v>
      </c>
      <c r="L46" s="90">
        <v>5500000</v>
      </c>
      <c r="M46" s="87">
        <f t="shared" si="7"/>
        <v>71900000</v>
      </c>
      <c r="N46" s="86">
        <v>6885000</v>
      </c>
      <c r="O46" s="91">
        <f t="shared" si="17"/>
        <v>0</v>
      </c>
      <c r="P46" s="89"/>
      <c r="Q46" s="89"/>
      <c r="R46" s="87">
        <f t="shared" si="8"/>
        <v>78785000</v>
      </c>
      <c r="S46" s="87">
        <v>20000000</v>
      </c>
      <c r="T46" s="87">
        <f t="shared" si="5"/>
        <v>3930000</v>
      </c>
      <c r="U46" s="87">
        <f t="shared" si="9"/>
        <v>3410100</v>
      </c>
      <c r="V46" s="92">
        <f t="shared" si="10"/>
        <v>27340100</v>
      </c>
      <c r="W46" s="94">
        <v>30000000</v>
      </c>
      <c r="X46" s="92">
        <f t="shared" si="15"/>
        <v>22680000</v>
      </c>
      <c r="Y46" s="94"/>
      <c r="Z46" s="92">
        <f t="shared" si="6"/>
        <v>20020100</v>
      </c>
      <c r="AA46" s="92">
        <f t="shared" si="12"/>
        <v>50020100</v>
      </c>
      <c r="AB46" s="92">
        <v>20000000</v>
      </c>
      <c r="AC46" s="92"/>
      <c r="AD46" s="87">
        <f t="shared" si="13"/>
        <v>148805100</v>
      </c>
    </row>
    <row r="47" spans="1:30" ht="21.75">
      <c r="A47" s="20">
        <v>46</v>
      </c>
      <c r="B47" s="15" t="s">
        <v>217</v>
      </c>
      <c r="C47" s="15" t="s">
        <v>205</v>
      </c>
      <c r="D47" s="80" t="s">
        <v>318</v>
      </c>
      <c r="E47" s="81">
        <v>77</v>
      </c>
      <c r="F47" s="81">
        <f t="shared" si="0"/>
        <v>1</v>
      </c>
      <c r="G47" s="88">
        <f>امتیازبندی2!D47</f>
        <v>61000000</v>
      </c>
      <c r="H47" s="85">
        <v>1080000</v>
      </c>
      <c r="I47" s="85">
        <v>1080000</v>
      </c>
      <c r="J47" s="86">
        <f t="shared" si="1"/>
        <v>62080000</v>
      </c>
      <c r="K47" s="85">
        <f t="shared" si="16"/>
        <v>62080000</v>
      </c>
      <c r="L47" s="90">
        <v>5500000</v>
      </c>
      <c r="M47" s="87">
        <f t="shared" si="7"/>
        <v>67580000</v>
      </c>
      <c r="N47" s="86"/>
      <c r="O47" s="91">
        <f t="shared" si="17"/>
        <v>6885000</v>
      </c>
      <c r="P47" s="89">
        <v>9600000</v>
      </c>
      <c r="Q47" s="89"/>
      <c r="R47" s="87">
        <f t="shared" si="8"/>
        <v>77180000</v>
      </c>
      <c r="S47" s="87">
        <f t="shared" si="18"/>
        <v>-2715000</v>
      </c>
      <c r="T47" s="87">
        <f t="shared" si="5"/>
        <v>3930000</v>
      </c>
      <c r="U47" s="87">
        <f t="shared" si="9"/>
        <v>3241700</v>
      </c>
      <c r="V47" s="92">
        <f t="shared" si="10"/>
        <v>4456700</v>
      </c>
      <c r="W47" s="94">
        <v>4500000</v>
      </c>
      <c r="X47" s="92">
        <f t="shared" si="15"/>
        <v>21560000</v>
      </c>
      <c r="Y47" s="94"/>
      <c r="Z47" s="92">
        <f t="shared" si="6"/>
        <v>21516700</v>
      </c>
      <c r="AA47" s="92">
        <f t="shared" si="12"/>
        <v>26016700</v>
      </c>
      <c r="AB47" s="92">
        <v>20000000</v>
      </c>
      <c r="AC47" s="92"/>
      <c r="AD47" s="87">
        <f t="shared" si="13"/>
        <v>123196700</v>
      </c>
    </row>
    <row r="48" spans="1:30" ht="21.75">
      <c r="A48" s="20">
        <v>47</v>
      </c>
      <c r="B48" s="15" t="s">
        <v>258</v>
      </c>
      <c r="C48" s="15" t="s">
        <v>264</v>
      </c>
      <c r="D48" s="80" t="s">
        <v>319</v>
      </c>
      <c r="E48" s="81">
        <v>85</v>
      </c>
      <c r="F48" s="81">
        <f t="shared" si="0"/>
        <v>9</v>
      </c>
      <c r="G48" s="88">
        <f>امتیازبندی2!D48</f>
        <v>61000000</v>
      </c>
      <c r="H48" s="85">
        <v>9720000</v>
      </c>
      <c r="I48" s="85">
        <v>9720000</v>
      </c>
      <c r="J48" s="86">
        <f t="shared" si="1"/>
        <v>70720000</v>
      </c>
      <c r="K48" s="85">
        <f t="shared" si="16"/>
        <v>70720000</v>
      </c>
      <c r="L48" s="90">
        <v>5500000</v>
      </c>
      <c r="M48" s="87">
        <f t="shared" si="7"/>
        <v>76220000</v>
      </c>
      <c r="N48" s="86">
        <v>1765000</v>
      </c>
      <c r="O48" s="91">
        <f t="shared" si="17"/>
        <v>5120000</v>
      </c>
      <c r="P48" s="89">
        <v>5120000</v>
      </c>
      <c r="Q48" s="89"/>
      <c r="R48" s="87">
        <f t="shared" si="8"/>
        <v>83105000</v>
      </c>
      <c r="S48" s="87">
        <f t="shared" si="18"/>
        <v>0</v>
      </c>
      <c r="T48" s="87">
        <f t="shared" si="5"/>
        <v>3930000</v>
      </c>
      <c r="U48" s="87">
        <f t="shared" si="9"/>
        <v>3578500</v>
      </c>
      <c r="V48" s="92">
        <f t="shared" si="10"/>
        <v>7508500</v>
      </c>
      <c r="W48" s="94">
        <v>7508500</v>
      </c>
      <c r="X48" s="92">
        <f t="shared" si="15"/>
        <v>23800000</v>
      </c>
      <c r="Y48" s="94">
        <v>23800000</v>
      </c>
      <c r="Z48" s="92">
        <f t="shared" si="6"/>
        <v>0</v>
      </c>
      <c r="AA48" s="92">
        <f t="shared" si="12"/>
        <v>31308500</v>
      </c>
      <c r="AB48" s="92">
        <v>20000000</v>
      </c>
      <c r="AC48" s="92"/>
      <c r="AD48" s="87">
        <f t="shared" si="13"/>
        <v>134413500</v>
      </c>
    </row>
    <row r="49" spans="1:30" ht="21.75">
      <c r="A49" s="20">
        <v>48</v>
      </c>
      <c r="B49" s="15" t="s">
        <v>96</v>
      </c>
      <c r="C49" s="15" t="s">
        <v>97</v>
      </c>
      <c r="D49" s="80" t="s">
        <v>320</v>
      </c>
      <c r="E49" s="81">
        <v>81</v>
      </c>
      <c r="F49" s="81">
        <f t="shared" si="0"/>
        <v>5</v>
      </c>
      <c r="G49" s="88">
        <f>امتیازبندی2!D49</f>
        <v>61000000</v>
      </c>
      <c r="H49" s="85">
        <v>5400000</v>
      </c>
      <c r="I49" s="85">
        <v>5400000</v>
      </c>
      <c r="J49" s="86">
        <f t="shared" si="1"/>
        <v>66400000</v>
      </c>
      <c r="K49" s="85">
        <f t="shared" si="16"/>
        <v>66400000</v>
      </c>
      <c r="L49" s="90">
        <v>5500000</v>
      </c>
      <c r="M49" s="87">
        <f t="shared" si="7"/>
        <v>71900000</v>
      </c>
      <c r="N49" s="86"/>
      <c r="O49" s="91">
        <f t="shared" si="17"/>
        <v>6885000</v>
      </c>
      <c r="P49" s="89">
        <v>8000000</v>
      </c>
      <c r="Q49" s="89"/>
      <c r="R49" s="87">
        <f t="shared" si="8"/>
        <v>79900000</v>
      </c>
      <c r="S49" s="87">
        <f t="shared" si="18"/>
        <v>-1115000</v>
      </c>
      <c r="T49" s="87">
        <f t="shared" si="5"/>
        <v>3930000</v>
      </c>
      <c r="U49" s="87">
        <f t="shared" si="9"/>
        <v>3410100</v>
      </c>
      <c r="V49" s="92">
        <f t="shared" si="10"/>
        <v>6225100</v>
      </c>
      <c r="W49" s="94"/>
      <c r="X49" s="92">
        <f t="shared" si="15"/>
        <v>22680000</v>
      </c>
      <c r="Y49" s="94">
        <v>28905100</v>
      </c>
      <c r="Z49" s="92">
        <f t="shared" si="6"/>
        <v>0</v>
      </c>
      <c r="AA49" s="92">
        <f t="shared" si="12"/>
        <v>28905100</v>
      </c>
      <c r="AB49" s="92">
        <v>20000000</v>
      </c>
      <c r="AC49" s="92"/>
      <c r="AD49" s="87">
        <f t="shared" si="13"/>
        <v>128805100</v>
      </c>
    </row>
    <row r="50" spans="1:30" ht="21.75">
      <c r="A50" s="20">
        <v>49</v>
      </c>
      <c r="B50" s="15" t="s">
        <v>118</v>
      </c>
      <c r="C50" s="15" t="s">
        <v>85</v>
      </c>
      <c r="D50" s="80" t="s">
        <v>321</v>
      </c>
      <c r="E50" s="81">
        <v>85</v>
      </c>
      <c r="F50" s="81">
        <f t="shared" si="0"/>
        <v>9</v>
      </c>
      <c r="G50" s="88">
        <f>امتیازبندی2!D50</f>
        <v>61000000</v>
      </c>
      <c r="H50" s="85">
        <v>9720000</v>
      </c>
      <c r="I50" s="85">
        <v>9720000</v>
      </c>
      <c r="J50" s="86">
        <f t="shared" si="1"/>
        <v>70720000</v>
      </c>
      <c r="K50" s="85">
        <f t="shared" si="16"/>
        <v>70720000</v>
      </c>
      <c r="L50" s="90">
        <v>5500000</v>
      </c>
      <c r="M50" s="87">
        <f t="shared" si="7"/>
        <v>76220000</v>
      </c>
      <c r="N50" s="86"/>
      <c r="O50" s="91">
        <f t="shared" si="17"/>
        <v>6885000</v>
      </c>
      <c r="P50" s="89">
        <v>8000000</v>
      </c>
      <c r="Q50" s="89"/>
      <c r="R50" s="87">
        <f t="shared" si="8"/>
        <v>84220000</v>
      </c>
      <c r="S50" s="87">
        <f t="shared" si="18"/>
        <v>-1115000</v>
      </c>
      <c r="T50" s="87">
        <f t="shared" si="5"/>
        <v>3930000</v>
      </c>
      <c r="U50" s="87">
        <f t="shared" si="9"/>
        <v>3578500</v>
      </c>
      <c r="V50" s="92">
        <f t="shared" si="10"/>
        <v>6393500</v>
      </c>
      <c r="W50" s="94">
        <v>6393500</v>
      </c>
      <c r="X50" s="92">
        <f t="shared" si="15"/>
        <v>23800000</v>
      </c>
      <c r="Y50" s="94"/>
      <c r="Z50" s="92">
        <f t="shared" si="6"/>
        <v>23800000</v>
      </c>
      <c r="AA50" s="92">
        <f t="shared" si="12"/>
        <v>30193500</v>
      </c>
      <c r="AB50" s="92">
        <v>20000000</v>
      </c>
      <c r="AC50" s="92"/>
      <c r="AD50" s="87">
        <f t="shared" si="13"/>
        <v>134413500</v>
      </c>
    </row>
    <row r="51" spans="1:30" ht="21.75">
      <c r="A51" s="20">
        <v>50</v>
      </c>
      <c r="B51" s="15" t="s">
        <v>152</v>
      </c>
      <c r="C51" s="15" t="s">
        <v>153</v>
      </c>
      <c r="D51" s="80" t="s">
        <v>322</v>
      </c>
      <c r="E51" s="81">
        <v>77</v>
      </c>
      <c r="F51" s="81">
        <f t="shared" si="0"/>
        <v>1</v>
      </c>
      <c r="G51" s="88">
        <f>امتیازبندی2!D51</f>
        <v>61000000</v>
      </c>
      <c r="H51" s="85">
        <v>1080000</v>
      </c>
      <c r="I51" s="85">
        <v>1080000</v>
      </c>
      <c r="J51" s="86">
        <f t="shared" si="1"/>
        <v>62080000</v>
      </c>
      <c r="K51" s="85">
        <f t="shared" si="16"/>
        <v>62080000</v>
      </c>
      <c r="L51" s="90">
        <v>5500000</v>
      </c>
      <c r="M51" s="87">
        <f t="shared" si="7"/>
        <v>67580000</v>
      </c>
      <c r="N51" s="86">
        <v>6885000</v>
      </c>
      <c r="O51" s="91">
        <f t="shared" si="17"/>
        <v>0</v>
      </c>
      <c r="P51" s="89"/>
      <c r="Q51" s="89"/>
      <c r="R51" s="87">
        <f t="shared" si="8"/>
        <v>74465000</v>
      </c>
      <c r="S51" s="87">
        <f t="shared" si="18"/>
        <v>0</v>
      </c>
      <c r="T51" s="87">
        <f t="shared" si="5"/>
        <v>3930000</v>
      </c>
      <c r="U51" s="87">
        <f t="shared" si="9"/>
        <v>3241700</v>
      </c>
      <c r="V51" s="92">
        <f t="shared" si="10"/>
        <v>7171700</v>
      </c>
      <c r="W51" s="94">
        <v>5000000</v>
      </c>
      <c r="X51" s="92">
        <f t="shared" si="15"/>
        <v>21560000</v>
      </c>
      <c r="Y51" s="94">
        <v>23730000</v>
      </c>
      <c r="Z51" s="92">
        <f t="shared" si="6"/>
        <v>1700</v>
      </c>
      <c r="AA51" s="92">
        <f t="shared" si="12"/>
        <v>28731700</v>
      </c>
      <c r="AB51" s="92">
        <v>20000000</v>
      </c>
      <c r="AC51" s="92"/>
      <c r="AD51" s="87">
        <f t="shared" si="13"/>
        <v>123196700</v>
      </c>
    </row>
    <row r="52" spans="1:30" ht="21.75">
      <c r="A52" s="20">
        <v>51</v>
      </c>
      <c r="B52" s="15" t="s">
        <v>218</v>
      </c>
      <c r="C52" s="15" t="s">
        <v>201</v>
      </c>
      <c r="D52" s="80" t="s">
        <v>323</v>
      </c>
      <c r="E52" s="81">
        <v>93</v>
      </c>
      <c r="F52" s="81">
        <f t="shared" si="0"/>
        <v>17</v>
      </c>
      <c r="G52" s="88">
        <f>امتیازبندی2!D52</f>
        <v>61000000</v>
      </c>
      <c r="H52" s="85">
        <v>18360000</v>
      </c>
      <c r="I52" s="85">
        <v>18360000</v>
      </c>
      <c r="J52" s="86">
        <f t="shared" si="1"/>
        <v>79360000</v>
      </c>
      <c r="K52" s="85">
        <f t="shared" si="16"/>
        <v>79360000</v>
      </c>
      <c r="L52" s="90">
        <v>5500000</v>
      </c>
      <c r="M52" s="87">
        <f t="shared" si="7"/>
        <v>84860000</v>
      </c>
      <c r="N52" s="86">
        <v>6885000</v>
      </c>
      <c r="O52" s="91">
        <f t="shared" si="17"/>
        <v>0</v>
      </c>
      <c r="P52" s="89">
        <v>5120000</v>
      </c>
      <c r="Q52" s="89"/>
      <c r="R52" s="87">
        <f t="shared" si="8"/>
        <v>96865000</v>
      </c>
      <c r="S52" s="87">
        <f t="shared" si="18"/>
        <v>-5120000</v>
      </c>
      <c r="T52" s="87">
        <f t="shared" si="5"/>
        <v>3930000</v>
      </c>
      <c r="U52" s="87">
        <f t="shared" si="9"/>
        <v>3915300</v>
      </c>
      <c r="V52" s="92">
        <f t="shared" si="10"/>
        <v>2725300</v>
      </c>
      <c r="W52" s="94">
        <v>2725300</v>
      </c>
      <c r="X52" s="92">
        <f t="shared" si="15"/>
        <v>26040000</v>
      </c>
      <c r="Y52" s="94">
        <v>26040000</v>
      </c>
      <c r="Z52" s="92">
        <f>SUM(V52,X52)-W52-Y52</f>
        <v>0</v>
      </c>
      <c r="AA52" s="92">
        <f t="shared" si="12"/>
        <v>28765300</v>
      </c>
      <c r="AB52" s="92">
        <v>20000000</v>
      </c>
      <c r="AC52" s="92"/>
      <c r="AD52" s="87">
        <f t="shared" si="13"/>
        <v>145630300</v>
      </c>
    </row>
    <row r="53" spans="1:30" ht="21.75">
      <c r="A53" s="20">
        <v>52</v>
      </c>
      <c r="B53" s="15" t="s">
        <v>121</v>
      </c>
      <c r="C53" s="15" t="s">
        <v>63</v>
      </c>
      <c r="D53" s="80" t="s">
        <v>324</v>
      </c>
      <c r="E53" s="81">
        <v>90</v>
      </c>
      <c r="F53" s="81">
        <f t="shared" si="0"/>
        <v>14</v>
      </c>
      <c r="G53" s="88">
        <f>امتیازبندی2!D53</f>
        <v>61000000</v>
      </c>
      <c r="H53" s="85">
        <v>15120000</v>
      </c>
      <c r="I53" s="85">
        <v>15120000</v>
      </c>
      <c r="J53" s="86">
        <f t="shared" si="1"/>
        <v>76120000</v>
      </c>
      <c r="K53" s="85">
        <f t="shared" si="16"/>
        <v>76120000</v>
      </c>
      <c r="L53" s="90">
        <v>5500000</v>
      </c>
      <c r="M53" s="87">
        <f t="shared" si="7"/>
        <v>81620000</v>
      </c>
      <c r="N53" s="86">
        <v>6885000</v>
      </c>
      <c r="O53" s="91">
        <f t="shared" si="17"/>
        <v>0</v>
      </c>
      <c r="P53" s="89">
        <v>10400000</v>
      </c>
      <c r="Q53" s="89"/>
      <c r="R53" s="87">
        <f t="shared" si="8"/>
        <v>98905000</v>
      </c>
      <c r="S53" s="87">
        <f t="shared" si="18"/>
        <v>-10400000</v>
      </c>
      <c r="T53" s="87">
        <f t="shared" si="5"/>
        <v>3930000</v>
      </c>
      <c r="U53" s="87">
        <f t="shared" si="9"/>
        <v>3789000</v>
      </c>
      <c r="V53" s="92">
        <f t="shared" si="10"/>
        <v>-2681000</v>
      </c>
      <c r="W53" s="94"/>
      <c r="X53" s="92">
        <f t="shared" si="15"/>
        <v>25200000</v>
      </c>
      <c r="Y53" s="94">
        <v>22519000</v>
      </c>
      <c r="Z53" s="92">
        <f t="shared" ref="Z53:Z105" si="19">SUM(V53,X53)-W53-Y53</f>
        <v>0</v>
      </c>
      <c r="AA53" s="92">
        <f t="shared" si="12"/>
        <v>22519000</v>
      </c>
      <c r="AB53" s="92">
        <v>20000000</v>
      </c>
      <c r="AC53" s="92"/>
      <c r="AD53" s="87">
        <f t="shared" si="13"/>
        <v>141424000</v>
      </c>
    </row>
    <row r="54" spans="1:30" ht="21.75">
      <c r="A54" s="20">
        <v>53</v>
      </c>
      <c r="B54" s="15" t="s">
        <v>188</v>
      </c>
      <c r="C54" s="15" t="s">
        <v>189</v>
      </c>
      <c r="D54" s="80" t="s">
        <v>376</v>
      </c>
      <c r="E54" s="81">
        <v>93</v>
      </c>
      <c r="F54" s="81">
        <f t="shared" si="0"/>
        <v>17</v>
      </c>
      <c r="G54" s="88">
        <f>امتیازبندی2!D54</f>
        <v>61000000</v>
      </c>
      <c r="H54" s="85">
        <v>18360000</v>
      </c>
      <c r="I54" s="85">
        <v>18360000</v>
      </c>
      <c r="J54" s="86">
        <f t="shared" si="1"/>
        <v>79360000</v>
      </c>
      <c r="K54" s="85">
        <f t="shared" si="16"/>
        <v>79360000</v>
      </c>
      <c r="L54" s="90">
        <v>5500000</v>
      </c>
      <c r="M54" s="87">
        <f t="shared" si="7"/>
        <v>84860000</v>
      </c>
      <c r="N54" s="86">
        <v>6885000</v>
      </c>
      <c r="O54" s="91">
        <f t="shared" si="17"/>
        <v>0</v>
      </c>
      <c r="P54" s="89"/>
      <c r="Q54" s="89">
        <v>2656800</v>
      </c>
      <c r="R54" s="87">
        <f t="shared" si="8"/>
        <v>91745000</v>
      </c>
      <c r="S54" s="87">
        <f t="shared" si="18"/>
        <v>0</v>
      </c>
      <c r="T54" s="87">
        <f t="shared" si="5"/>
        <v>3930000</v>
      </c>
      <c r="U54" s="87">
        <f t="shared" si="9"/>
        <v>3915300</v>
      </c>
      <c r="V54" s="92">
        <f t="shared" si="10"/>
        <v>7845300</v>
      </c>
      <c r="W54" s="94"/>
      <c r="X54" s="92">
        <f t="shared" si="15"/>
        <v>26040000</v>
      </c>
      <c r="Y54" s="94">
        <v>33885300</v>
      </c>
      <c r="Z54" s="92">
        <f t="shared" si="19"/>
        <v>0</v>
      </c>
      <c r="AA54" s="92">
        <f t="shared" si="12"/>
        <v>33885300</v>
      </c>
      <c r="AB54" s="92">
        <v>20000000</v>
      </c>
      <c r="AC54" s="92"/>
      <c r="AD54" s="87">
        <f t="shared" si="13"/>
        <v>145630300</v>
      </c>
    </row>
    <row r="55" spans="1:30" ht="21.75">
      <c r="A55" s="20">
        <v>54</v>
      </c>
      <c r="B55" s="15" t="s">
        <v>100</v>
      </c>
      <c r="C55" s="15" t="s">
        <v>101</v>
      </c>
      <c r="D55" s="80" t="s">
        <v>325</v>
      </c>
      <c r="E55" s="81">
        <v>77</v>
      </c>
      <c r="F55" s="81">
        <f t="shared" si="0"/>
        <v>1</v>
      </c>
      <c r="G55" s="88">
        <f>امتیازبندی2!D55</f>
        <v>61000000</v>
      </c>
      <c r="H55" s="85">
        <v>1080000</v>
      </c>
      <c r="I55" s="85">
        <v>1080000</v>
      </c>
      <c r="J55" s="86">
        <f t="shared" si="1"/>
        <v>62080000</v>
      </c>
      <c r="K55" s="85">
        <f t="shared" si="16"/>
        <v>62080000</v>
      </c>
      <c r="L55" s="90">
        <v>5500000</v>
      </c>
      <c r="M55" s="87">
        <f t="shared" si="7"/>
        <v>67580000</v>
      </c>
      <c r="N55" s="86">
        <v>2885000</v>
      </c>
      <c r="O55" s="91">
        <f t="shared" si="17"/>
        <v>4000000</v>
      </c>
      <c r="P55" s="89">
        <v>4000000</v>
      </c>
      <c r="Q55" s="89"/>
      <c r="R55" s="87">
        <f t="shared" si="8"/>
        <v>74465000</v>
      </c>
      <c r="S55" s="87">
        <f t="shared" si="18"/>
        <v>0</v>
      </c>
      <c r="T55" s="87">
        <f t="shared" si="5"/>
        <v>3930000</v>
      </c>
      <c r="U55" s="87">
        <f t="shared" si="9"/>
        <v>3241700</v>
      </c>
      <c r="V55" s="92">
        <f t="shared" si="10"/>
        <v>7171700</v>
      </c>
      <c r="W55" s="94">
        <v>7171700</v>
      </c>
      <c r="X55" s="92">
        <f t="shared" si="15"/>
        <v>21560000</v>
      </c>
      <c r="Y55" s="94"/>
      <c r="Z55" s="92">
        <f t="shared" si="19"/>
        <v>21560000</v>
      </c>
      <c r="AA55" s="92">
        <f t="shared" si="12"/>
        <v>28731700</v>
      </c>
      <c r="AB55" s="92">
        <v>20000000</v>
      </c>
      <c r="AC55" s="92"/>
      <c r="AD55" s="87">
        <f t="shared" si="13"/>
        <v>123196700</v>
      </c>
    </row>
    <row r="56" spans="1:30" ht="21.75">
      <c r="A56" s="20">
        <v>55</v>
      </c>
      <c r="B56" s="15" t="s">
        <v>115</v>
      </c>
      <c r="C56" s="15" t="s">
        <v>116</v>
      </c>
      <c r="D56" s="80" t="s">
        <v>326</v>
      </c>
      <c r="E56" s="81">
        <v>90</v>
      </c>
      <c r="F56" s="81">
        <f t="shared" si="0"/>
        <v>14</v>
      </c>
      <c r="G56" s="88">
        <f>امتیازبندی2!D56</f>
        <v>61000000</v>
      </c>
      <c r="H56" s="85">
        <v>15120000</v>
      </c>
      <c r="I56" s="85">
        <v>15120000</v>
      </c>
      <c r="J56" s="86">
        <f t="shared" si="1"/>
        <v>76120000</v>
      </c>
      <c r="K56" s="85">
        <f t="shared" si="16"/>
        <v>76120000</v>
      </c>
      <c r="L56" s="90">
        <v>5500000</v>
      </c>
      <c r="M56" s="87">
        <f t="shared" si="7"/>
        <v>81620000</v>
      </c>
      <c r="N56" s="86"/>
      <c r="O56" s="91">
        <f t="shared" si="17"/>
        <v>6885000</v>
      </c>
      <c r="P56" s="89">
        <v>12800000</v>
      </c>
      <c r="Q56" s="89"/>
      <c r="R56" s="87">
        <f t="shared" si="8"/>
        <v>94420000</v>
      </c>
      <c r="S56" s="87">
        <f t="shared" si="18"/>
        <v>-5915000</v>
      </c>
      <c r="T56" s="87">
        <f t="shared" si="5"/>
        <v>3930000</v>
      </c>
      <c r="U56" s="87">
        <f t="shared" si="9"/>
        <v>3789000</v>
      </c>
      <c r="V56" s="92">
        <f t="shared" si="10"/>
        <v>1804000</v>
      </c>
      <c r="W56" s="94">
        <v>2004000</v>
      </c>
      <c r="X56" s="92">
        <f t="shared" si="15"/>
        <v>25200000</v>
      </c>
      <c r="Y56" s="94">
        <v>25000000</v>
      </c>
      <c r="Z56" s="92">
        <f t="shared" si="19"/>
        <v>0</v>
      </c>
      <c r="AA56" s="92">
        <f t="shared" si="12"/>
        <v>27004000</v>
      </c>
      <c r="AB56" s="92">
        <v>20000000</v>
      </c>
      <c r="AC56" s="92"/>
      <c r="AD56" s="87">
        <f t="shared" si="13"/>
        <v>141424000</v>
      </c>
    </row>
    <row r="57" spans="1:30" ht="21.75">
      <c r="A57" s="20">
        <v>56</v>
      </c>
      <c r="B57" s="15" t="s">
        <v>115</v>
      </c>
      <c r="C57" s="15" t="s">
        <v>151</v>
      </c>
      <c r="D57" s="80" t="s">
        <v>387</v>
      </c>
      <c r="E57" s="81">
        <v>125</v>
      </c>
      <c r="F57" s="81">
        <f t="shared" si="0"/>
        <v>49</v>
      </c>
      <c r="G57" s="88">
        <f>امتیازبندی2!D57</f>
        <v>61384200</v>
      </c>
      <c r="H57" s="85">
        <v>9335800</v>
      </c>
      <c r="I57" s="85">
        <v>9335000</v>
      </c>
      <c r="J57" s="86">
        <f t="shared" si="1"/>
        <v>70719200</v>
      </c>
      <c r="K57" s="85">
        <f>61384200+H57</f>
        <v>70720000</v>
      </c>
      <c r="L57" s="90">
        <v>5500000</v>
      </c>
      <c r="M57" s="87">
        <f t="shared" si="7"/>
        <v>76219200</v>
      </c>
      <c r="N57" s="86"/>
      <c r="O57" s="91">
        <f t="shared" si="17"/>
        <v>6885800</v>
      </c>
      <c r="P57" s="89"/>
      <c r="Q57" s="89">
        <f>97500000-35700000+6735000</f>
        <v>68535000</v>
      </c>
      <c r="R57" s="87">
        <f>M57+N57+P57+Q57</f>
        <v>144754200</v>
      </c>
      <c r="S57" s="87">
        <v>0</v>
      </c>
      <c r="T57" s="87">
        <f t="shared" si="5"/>
        <v>3930000</v>
      </c>
      <c r="U57" s="87">
        <f t="shared" si="9"/>
        <v>5262500</v>
      </c>
      <c r="V57" s="92">
        <f t="shared" si="10"/>
        <v>9192500</v>
      </c>
      <c r="W57" s="94">
        <v>10000000</v>
      </c>
      <c r="X57" s="92">
        <f>150000*E57</f>
        <v>18750000</v>
      </c>
      <c r="Y57" s="94">
        <v>17942500</v>
      </c>
      <c r="Z57" s="92">
        <f t="shared" si="19"/>
        <v>0</v>
      </c>
      <c r="AA57" s="92">
        <f t="shared" si="12"/>
        <v>27942500</v>
      </c>
      <c r="AB57" s="92">
        <v>20000000</v>
      </c>
      <c r="AC57" s="92"/>
      <c r="AD57" s="87">
        <f t="shared" si="13"/>
        <v>192696700</v>
      </c>
    </row>
    <row r="58" spans="1:30" ht="21.75">
      <c r="A58" s="20">
        <v>57</v>
      </c>
      <c r="B58" s="15" t="s">
        <v>390</v>
      </c>
      <c r="C58" s="15" t="s">
        <v>391</v>
      </c>
      <c r="D58" s="80" t="s">
        <v>327</v>
      </c>
      <c r="E58" s="81">
        <v>85</v>
      </c>
      <c r="F58" s="81">
        <f t="shared" si="0"/>
        <v>9</v>
      </c>
      <c r="G58" s="88">
        <f>1360000*E58</f>
        <v>115600000</v>
      </c>
      <c r="H58" s="85"/>
      <c r="I58" s="85"/>
      <c r="J58" s="86"/>
      <c r="K58" s="85"/>
      <c r="L58" s="90"/>
      <c r="M58" s="87">
        <f>G58</f>
        <v>115600000</v>
      </c>
      <c r="N58" s="86"/>
      <c r="O58" s="91"/>
      <c r="P58" s="89"/>
      <c r="Q58" s="89"/>
      <c r="R58" s="87">
        <f t="shared" si="8"/>
        <v>115600000</v>
      </c>
      <c r="S58" s="87">
        <v>0</v>
      </c>
      <c r="T58" s="87">
        <f t="shared" si="5"/>
        <v>3930000</v>
      </c>
      <c r="U58" s="87">
        <f t="shared" si="9"/>
        <v>3578500</v>
      </c>
      <c r="V58" s="92">
        <f t="shared" si="10"/>
        <v>7508500</v>
      </c>
      <c r="W58" s="94">
        <v>7508500</v>
      </c>
      <c r="X58" s="92">
        <v>0</v>
      </c>
      <c r="Y58" s="94"/>
      <c r="Z58" s="92">
        <f t="shared" si="19"/>
        <v>0</v>
      </c>
      <c r="AA58" s="92">
        <f t="shared" si="12"/>
        <v>7508500</v>
      </c>
      <c r="AB58" s="92">
        <v>0</v>
      </c>
      <c r="AC58" s="92"/>
      <c r="AD58" s="87">
        <f t="shared" si="13"/>
        <v>123108500</v>
      </c>
    </row>
    <row r="59" spans="1:30" ht="21.75">
      <c r="A59" s="20">
        <v>58</v>
      </c>
      <c r="B59" s="15" t="s">
        <v>147</v>
      </c>
      <c r="C59" s="15" t="s">
        <v>216</v>
      </c>
      <c r="D59" s="80" t="s">
        <v>328</v>
      </c>
      <c r="E59" s="81">
        <v>78</v>
      </c>
      <c r="F59" s="81">
        <f t="shared" si="0"/>
        <v>2</v>
      </c>
      <c r="G59" s="88">
        <f>امتیازبندی2!D58</f>
        <v>61000000</v>
      </c>
      <c r="H59" s="85">
        <v>2160000</v>
      </c>
      <c r="I59" s="85">
        <v>2160000</v>
      </c>
      <c r="J59" s="86">
        <v>63160000</v>
      </c>
      <c r="K59" s="85">
        <f t="shared" ref="K59:K68" si="20">61000000+H59</f>
        <v>63160000</v>
      </c>
      <c r="L59" s="90"/>
      <c r="M59" s="87">
        <f t="shared" si="7"/>
        <v>63160000</v>
      </c>
      <c r="N59" s="86"/>
      <c r="O59" s="91">
        <f t="shared" si="17"/>
        <v>12385000</v>
      </c>
      <c r="P59" s="89"/>
      <c r="Q59" s="89"/>
      <c r="R59" s="87">
        <f t="shared" si="8"/>
        <v>63160000</v>
      </c>
      <c r="S59" s="87">
        <f t="shared" ref="S59" si="21">O59-P59</f>
        <v>12385000</v>
      </c>
      <c r="T59" s="87">
        <f t="shared" si="5"/>
        <v>3930000</v>
      </c>
      <c r="U59" s="87">
        <f t="shared" si="9"/>
        <v>3283800</v>
      </c>
      <c r="V59" s="92">
        <f t="shared" si="10"/>
        <v>19598800</v>
      </c>
      <c r="W59" s="94">
        <v>4500000</v>
      </c>
      <c r="X59" s="92">
        <f t="shared" ref="X59:X61" si="22">280000*E59</f>
        <v>21840000</v>
      </c>
      <c r="Y59" s="94"/>
      <c r="Z59" s="92">
        <f t="shared" si="19"/>
        <v>36938800</v>
      </c>
      <c r="AA59" s="92">
        <f t="shared" si="12"/>
        <v>41438800</v>
      </c>
      <c r="AB59" s="92">
        <v>20000000</v>
      </c>
      <c r="AC59" s="92">
        <v>21727200</v>
      </c>
      <c r="AD59" s="87">
        <f>R59+AA59+AB59-AC59-Z59-AB59</f>
        <v>45932800</v>
      </c>
    </row>
    <row r="60" spans="1:30" ht="21.75">
      <c r="A60" s="20">
        <v>59</v>
      </c>
      <c r="B60" s="15" t="s">
        <v>203</v>
      </c>
      <c r="C60" s="15" t="s">
        <v>204</v>
      </c>
      <c r="D60" s="80" t="s">
        <v>329</v>
      </c>
      <c r="E60" s="81">
        <v>77</v>
      </c>
      <c r="F60" s="81">
        <f t="shared" si="0"/>
        <v>1</v>
      </c>
      <c r="G60" s="88">
        <f>امتیازبندی2!D59</f>
        <v>61000000</v>
      </c>
      <c r="H60" s="85">
        <v>1080000</v>
      </c>
      <c r="I60" s="85">
        <v>1080000</v>
      </c>
      <c r="J60" s="86">
        <f t="shared" si="1"/>
        <v>62080000</v>
      </c>
      <c r="K60" s="85">
        <f t="shared" si="20"/>
        <v>62080000</v>
      </c>
      <c r="L60" s="90">
        <v>5500000</v>
      </c>
      <c r="M60" s="87">
        <f t="shared" si="7"/>
        <v>67580000</v>
      </c>
      <c r="N60" s="86">
        <v>6885000</v>
      </c>
      <c r="O60" s="91">
        <f t="shared" si="17"/>
        <v>0</v>
      </c>
      <c r="P60" s="89"/>
      <c r="Q60" s="89"/>
      <c r="R60" s="87">
        <f t="shared" si="8"/>
        <v>74465000</v>
      </c>
      <c r="S60" s="87">
        <f>O60-P60</f>
        <v>0</v>
      </c>
      <c r="T60" s="87">
        <f t="shared" si="5"/>
        <v>3930000</v>
      </c>
      <c r="U60" s="87">
        <f t="shared" si="9"/>
        <v>3241700</v>
      </c>
      <c r="V60" s="92">
        <f t="shared" si="10"/>
        <v>7171700</v>
      </c>
      <c r="W60" s="94">
        <v>18731700</v>
      </c>
      <c r="X60" s="92">
        <f t="shared" si="22"/>
        <v>21560000</v>
      </c>
      <c r="Y60" s="94">
        <v>10000000</v>
      </c>
      <c r="Z60" s="92">
        <f t="shared" si="19"/>
        <v>0</v>
      </c>
      <c r="AA60" s="92">
        <f t="shared" si="12"/>
        <v>28731700</v>
      </c>
      <c r="AB60" s="92">
        <v>20000000</v>
      </c>
      <c r="AC60" s="92"/>
      <c r="AD60" s="87">
        <f t="shared" si="13"/>
        <v>123196700</v>
      </c>
    </row>
    <row r="61" spans="1:30" ht="21.75">
      <c r="A61" s="20">
        <v>60</v>
      </c>
      <c r="B61" s="15" t="s">
        <v>84</v>
      </c>
      <c r="C61" s="15" t="s">
        <v>54</v>
      </c>
      <c r="D61" s="80" t="s">
        <v>330</v>
      </c>
      <c r="E61" s="81">
        <v>90</v>
      </c>
      <c r="F61" s="81">
        <f t="shared" si="0"/>
        <v>14</v>
      </c>
      <c r="G61" s="88">
        <f>امتیازبندی2!D60</f>
        <v>61000000</v>
      </c>
      <c r="H61" s="85">
        <v>15120000</v>
      </c>
      <c r="I61" s="85">
        <v>15120000</v>
      </c>
      <c r="J61" s="86">
        <f t="shared" si="1"/>
        <v>76120000</v>
      </c>
      <c r="K61" s="85">
        <f t="shared" si="20"/>
        <v>76120000</v>
      </c>
      <c r="L61" s="90">
        <v>0</v>
      </c>
      <c r="M61" s="87">
        <f t="shared" si="7"/>
        <v>76120000</v>
      </c>
      <c r="N61" s="86"/>
      <c r="O61" s="91">
        <f t="shared" si="17"/>
        <v>12385000</v>
      </c>
      <c r="P61" s="89">
        <v>12800000</v>
      </c>
      <c r="Q61" s="89"/>
      <c r="R61" s="87">
        <f t="shared" si="8"/>
        <v>88920000</v>
      </c>
      <c r="S61" s="87">
        <f>O61-P61</f>
        <v>-415000</v>
      </c>
      <c r="T61" s="87">
        <f t="shared" si="5"/>
        <v>3930000</v>
      </c>
      <c r="U61" s="87">
        <f t="shared" si="9"/>
        <v>3789000</v>
      </c>
      <c r="V61" s="92">
        <f t="shared" si="10"/>
        <v>7304000</v>
      </c>
      <c r="W61" s="94">
        <v>7304000</v>
      </c>
      <c r="X61" s="92">
        <f t="shared" si="22"/>
        <v>25200000</v>
      </c>
      <c r="Y61" s="94">
        <v>25200000</v>
      </c>
      <c r="Z61" s="92">
        <f t="shared" si="19"/>
        <v>0</v>
      </c>
      <c r="AA61" s="92">
        <f t="shared" si="12"/>
        <v>32504000</v>
      </c>
      <c r="AB61" s="92">
        <v>20000000</v>
      </c>
      <c r="AC61" s="92"/>
      <c r="AD61" s="87">
        <f t="shared" si="13"/>
        <v>141424000</v>
      </c>
    </row>
    <row r="62" spans="1:30" ht="21.75">
      <c r="A62" s="20">
        <v>61</v>
      </c>
      <c r="B62" s="15" t="s">
        <v>84</v>
      </c>
      <c r="C62" s="15" t="s">
        <v>80</v>
      </c>
      <c r="D62" s="80" t="s">
        <v>382</v>
      </c>
      <c r="E62" s="81">
        <v>118</v>
      </c>
      <c r="F62" s="81">
        <f t="shared" si="0"/>
        <v>42</v>
      </c>
      <c r="G62" s="88">
        <f>امتیازبندی2!D61</f>
        <v>61000000</v>
      </c>
      <c r="H62" s="85">
        <v>15120000</v>
      </c>
      <c r="I62" s="85">
        <v>15120000</v>
      </c>
      <c r="J62" s="86">
        <f t="shared" si="1"/>
        <v>76120000</v>
      </c>
      <c r="K62" s="85">
        <f t="shared" si="20"/>
        <v>76120000</v>
      </c>
      <c r="L62" s="90">
        <v>5500000</v>
      </c>
      <c r="M62" s="87">
        <f t="shared" si="7"/>
        <v>81620000</v>
      </c>
      <c r="N62" s="86">
        <v>1765000</v>
      </c>
      <c r="O62" s="91">
        <f t="shared" si="17"/>
        <v>5120000</v>
      </c>
      <c r="P62" s="89">
        <v>5120000</v>
      </c>
      <c r="Q62" s="89">
        <f>75000000-37800000</f>
        <v>37200000</v>
      </c>
      <c r="R62" s="87">
        <f>M62+N62+P62+Q62</f>
        <v>125705000</v>
      </c>
      <c r="S62" s="87">
        <f>O62-P62</f>
        <v>0</v>
      </c>
      <c r="T62" s="87">
        <f t="shared" si="5"/>
        <v>3930000</v>
      </c>
      <c r="U62" s="87">
        <f t="shared" si="9"/>
        <v>4967800</v>
      </c>
      <c r="V62" s="92">
        <f t="shared" si="10"/>
        <v>8897800</v>
      </c>
      <c r="W62" s="94">
        <v>8897800</v>
      </c>
      <c r="X62" s="92">
        <f>150000*E62</f>
        <v>17700000</v>
      </c>
      <c r="Y62" s="94">
        <v>17700000</v>
      </c>
      <c r="Z62" s="92">
        <f t="shared" si="19"/>
        <v>0</v>
      </c>
      <c r="AA62" s="92">
        <f t="shared" si="12"/>
        <v>26597800</v>
      </c>
      <c r="AB62" s="92">
        <v>20000000</v>
      </c>
      <c r="AC62" s="92"/>
      <c r="AD62" s="87">
        <f t="shared" si="13"/>
        <v>172302800</v>
      </c>
    </row>
    <row r="63" spans="1:30" ht="21.75">
      <c r="A63" s="20">
        <v>62</v>
      </c>
      <c r="B63" s="15" t="s">
        <v>380</v>
      </c>
      <c r="C63" s="15" t="s">
        <v>381</v>
      </c>
      <c r="D63" s="80" t="s">
        <v>331</v>
      </c>
      <c r="E63" s="81">
        <v>90</v>
      </c>
      <c r="F63" s="81">
        <f t="shared" si="0"/>
        <v>14</v>
      </c>
      <c r="G63" s="88">
        <f>1360000*E63</f>
        <v>122400000</v>
      </c>
      <c r="H63" s="85"/>
      <c r="I63" s="85"/>
      <c r="J63" s="86"/>
      <c r="K63" s="85"/>
      <c r="L63" s="90"/>
      <c r="M63" s="87">
        <f>G63</f>
        <v>122400000</v>
      </c>
      <c r="N63" s="86"/>
      <c r="O63" s="91"/>
      <c r="P63" s="89"/>
      <c r="Q63" s="89"/>
      <c r="R63" s="87">
        <f t="shared" si="8"/>
        <v>122400000</v>
      </c>
      <c r="S63" s="87">
        <v>0</v>
      </c>
      <c r="T63" s="87"/>
      <c r="U63" s="87">
        <f t="shared" si="9"/>
        <v>3789000</v>
      </c>
      <c r="V63" s="92">
        <f t="shared" si="10"/>
        <v>3789000</v>
      </c>
      <c r="W63" s="94"/>
      <c r="X63" s="92">
        <v>0</v>
      </c>
      <c r="Y63" s="94"/>
      <c r="Z63" s="92">
        <f t="shared" si="19"/>
        <v>3789000</v>
      </c>
      <c r="AA63" s="92">
        <f t="shared" si="12"/>
        <v>3789000</v>
      </c>
      <c r="AB63" s="92">
        <v>0</v>
      </c>
      <c r="AC63" s="92"/>
      <c r="AD63" s="87">
        <f t="shared" si="13"/>
        <v>126189000</v>
      </c>
    </row>
    <row r="64" spans="1:30" ht="21.75">
      <c r="A64" s="20">
        <v>63</v>
      </c>
      <c r="B64" s="15" t="s">
        <v>238</v>
      </c>
      <c r="C64" s="15" t="s">
        <v>239</v>
      </c>
      <c r="D64" s="80" t="s">
        <v>332</v>
      </c>
      <c r="E64" s="81">
        <v>77</v>
      </c>
      <c r="F64" s="81">
        <f t="shared" si="0"/>
        <v>1</v>
      </c>
      <c r="G64" s="88">
        <f>امتیازبندی2!D62</f>
        <v>61000000</v>
      </c>
      <c r="H64" s="85">
        <v>1080000</v>
      </c>
      <c r="I64" s="85">
        <v>1080000</v>
      </c>
      <c r="J64" s="86">
        <f t="shared" si="1"/>
        <v>62080000</v>
      </c>
      <c r="K64" s="85">
        <f t="shared" si="20"/>
        <v>62080000</v>
      </c>
      <c r="L64" s="90">
        <v>5500000</v>
      </c>
      <c r="M64" s="87">
        <f t="shared" si="7"/>
        <v>67580000</v>
      </c>
      <c r="N64" s="86">
        <v>6885000</v>
      </c>
      <c r="O64" s="91">
        <f t="shared" si="17"/>
        <v>0</v>
      </c>
      <c r="P64" s="89"/>
      <c r="Q64" s="89"/>
      <c r="R64" s="87">
        <f t="shared" si="8"/>
        <v>74465000</v>
      </c>
      <c r="S64" s="87">
        <f t="shared" ref="S64:S71" si="23">O64-P64</f>
        <v>0</v>
      </c>
      <c r="T64" s="87">
        <f t="shared" si="5"/>
        <v>3930000</v>
      </c>
      <c r="U64" s="87">
        <f t="shared" si="9"/>
        <v>3241700</v>
      </c>
      <c r="V64" s="92">
        <f t="shared" si="10"/>
        <v>7171700</v>
      </c>
      <c r="W64" s="94">
        <v>7172000</v>
      </c>
      <c r="X64" s="92">
        <f t="shared" ref="X64:X67" si="24">280000*E64</f>
        <v>21560000</v>
      </c>
      <c r="Y64" s="94">
        <v>21560000</v>
      </c>
      <c r="Z64" s="92">
        <f t="shared" si="19"/>
        <v>-300</v>
      </c>
      <c r="AA64" s="92">
        <f t="shared" si="12"/>
        <v>28731700</v>
      </c>
      <c r="AB64" s="92">
        <v>20000000</v>
      </c>
      <c r="AC64" s="92"/>
      <c r="AD64" s="87">
        <f t="shared" si="13"/>
        <v>123196700</v>
      </c>
    </row>
    <row r="65" spans="1:30" ht="21.75">
      <c r="A65" s="20">
        <v>64</v>
      </c>
      <c r="B65" s="15" t="s">
        <v>72</v>
      </c>
      <c r="C65" s="15" t="s">
        <v>73</v>
      </c>
      <c r="D65" s="80" t="s">
        <v>333</v>
      </c>
      <c r="E65" s="81">
        <v>77</v>
      </c>
      <c r="F65" s="81">
        <f t="shared" si="0"/>
        <v>1</v>
      </c>
      <c r="G65" s="88">
        <f>امتیازبندی2!D63</f>
        <v>61000000</v>
      </c>
      <c r="H65" s="85">
        <v>1080000</v>
      </c>
      <c r="I65" s="85">
        <v>1080000</v>
      </c>
      <c r="J65" s="86">
        <f t="shared" si="1"/>
        <v>62080000</v>
      </c>
      <c r="K65" s="85">
        <f t="shared" si="20"/>
        <v>62080000</v>
      </c>
      <c r="L65" s="90">
        <v>5420000</v>
      </c>
      <c r="M65" s="87">
        <f t="shared" si="7"/>
        <v>67500000</v>
      </c>
      <c r="N65" s="86"/>
      <c r="O65" s="91">
        <f t="shared" si="17"/>
        <v>6965000</v>
      </c>
      <c r="P65" s="89">
        <v>9600000</v>
      </c>
      <c r="Q65" s="89"/>
      <c r="R65" s="87">
        <f t="shared" si="8"/>
        <v>77100000</v>
      </c>
      <c r="S65" s="87">
        <f t="shared" si="23"/>
        <v>-2635000</v>
      </c>
      <c r="T65" s="87">
        <f t="shared" si="5"/>
        <v>3930000</v>
      </c>
      <c r="U65" s="87">
        <f t="shared" si="9"/>
        <v>3241700</v>
      </c>
      <c r="V65" s="92">
        <f t="shared" si="10"/>
        <v>4536700</v>
      </c>
      <c r="W65" s="94">
        <v>5000000</v>
      </c>
      <c r="X65" s="92">
        <f t="shared" si="24"/>
        <v>21560000</v>
      </c>
      <c r="Y65" s="94">
        <v>10000000</v>
      </c>
      <c r="Z65" s="92">
        <f t="shared" si="19"/>
        <v>11096700</v>
      </c>
      <c r="AA65" s="92">
        <f t="shared" si="12"/>
        <v>26096700</v>
      </c>
      <c r="AB65" s="92">
        <v>20000000</v>
      </c>
      <c r="AC65" s="92"/>
      <c r="AD65" s="87">
        <f t="shared" si="13"/>
        <v>123196700</v>
      </c>
    </row>
    <row r="66" spans="1:30" ht="21.75">
      <c r="A66" s="20">
        <v>65</v>
      </c>
      <c r="B66" s="15" t="s">
        <v>135</v>
      </c>
      <c r="C66" s="15" t="s">
        <v>136</v>
      </c>
      <c r="D66" s="80" t="s">
        <v>377</v>
      </c>
      <c r="E66" s="81">
        <v>77</v>
      </c>
      <c r="F66" s="81">
        <f t="shared" si="0"/>
        <v>1</v>
      </c>
      <c r="G66" s="88">
        <f>امتیازبندی2!D64</f>
        <v>61000000</v>
      </c>
      <c r="H66" s="85">
        <v>1080000</v>
      </c>
      <c r="I66" s="85">
        <v>1080000</v>
      </c>
      <c r="J66" s="86">
        <f t="shared" si="1"/>
        <v>62080000</v>
      </c>
      <c r="K66" s="85">
        <f t="shared" si="20"/>
        <v>62080000</v>
      </c>
      <c r="L66" s="90">
        <v>5500000</v>
      </c>
      <c r="M66" s="87">
        <f t="shared" si="7"/>
        <v>67580000</v>
      </c>
      <c r="N66" s="86">
        <v>6885000</v>
      </c>
      <c r="O66" s="91">
        <f t="shared" si="17"/>
        <v>0</v>
      </c>
      <c r="P66" s="89"/>
      <c r="Q66" s="89">
        <v>15800000</v>
      </c>
      <c r="R66" s="87">
        <f t="shared" si="8"/>
        <v>74465000</v>
      </c>
      <c r="S66" s="87">
        <f t="shared" si="23"/>
        <v>0</v>
      </c>
      <c r="T66" s="87">
        <f t="shared" ref="T66:T87" si="25">3930000</f>
        <v>3930000</v>
      </c>
      <c r="U66" s="87">
        <f t="shared" si="9"/>
        <v>3241700</v>
      </c>
      <c r="V66" s="92">
        <f t="shared" si="10"/>
        <v>7171700</v>
      </c>
      <c r="W66" s="94">
        <v>3930000</v>
      </c>
      <c r="X66" s="92">
        <f t="shared" si="24"/>
        <v>21560000</v>
      </c>
      <c r="Y66" s="94">
        <v>24801700</v>
      </c>
      <c r="Z66" s="92">
        <f t="shared" si="19"/>
        <v>0</v>
      </c>
      <c r="AA66" s="92">
        <f t="shared" si="12"/>
        <v>28731700</v>
      </c>
      <c r="AB66" s="92">
        <v>20000000</v>
      </c>
      <c r="AC66" s="92"/>
      <c r="AD66" s="87">
        <f t="shared" si="13"/>
        <v>123196700</v>
      </c>
    </row>
    <row r="67" spans="1:30" ht="21.75">
      <c r="A67" s="20">
        <v>66</v>
      </c>
      <c r="B67" s="15" t="s">
        <v>66</v>
      </c>
      <c r="C67" s="15" t="s">
        <v>67</v>
      </c>
      <c r="D67" s="80" t="s">
        <v>334</v>
      </c>
      <c r="E67" s="81">
        <v>85</v>
      </c>
      <c r="F67" s="81">
        <f t="shared" si="0"/>
        <v>9</v>
      </c>
      <c r="G67" s="88">
        <f>امتیازبندی2!D65</f>
        <v>60970000</v>
      </c>
      <c r="H67" s="85">
        <v>9720000</v>
      </c>
      <c r="I67" s="85">
        <v>0</v>
      </c>
      <c r="J67" s="86">
        <f t="shared" si="1"/>
        <v>60970000</v>
      </c>
      <c r="K67" s="85">
        <f t="shared" si="20"/>
        <v>70720000</v>
      </c>
      <c r="L67" s="90">
        <v>0</v>
      </c>
      <c r="M67" s="87">
        <f t="shared" si="7"/>
        <v>60970000</v>
      </c>
      <c r="N67" s="86">
        <v>7000000</v>
      </c>
      <c r="O67" s="91">
        <f t="shared" si="17"/>
        <v>15135000</v>
      </c>
      <c r="P67" s="89">
        <v>4800000</v>
      </c>
      <c r="Q67" s="89"/>
      <c r="R67" s="87">
        <f t="shared" ref="R67:R105" si="26">M67+N67+P67</f>
        <v>72770000</v>
      </c>
      <c r="S67" s="87">
        <f t="shared" si="23"/>
        <v>10335000</v>
      </c>
      <c r="T67" s="87">
        <f t="shared" si="25"/>
        <v>3930000</v>
      </c>
      <c r="U67" s="87">
        <f t="shared" ref="U67:U105" si="27">E67*42100</f>
        <v>3578500</v>
      </c>
      <c r="V67" s="92">
        <f t="shared" ref="V67:V105" si="28">S67+T67+U67</f>
        <v>17843500</v>
      </c>
      <c r="W67" s="94"/>
      <c r="X67" s="92">
        <f t="shared" si="24"/>
        <v>23800000</v>
      </c>
      <c r="Y67" s="94"/>
      <c r="Z67" s="92">
        <f t="shared" si="19"/>
        <v>41643500</v>
      </c>
      <c r="AA67" s="92">
        <f t="shared" ref="AA67:AA105" si="29">V67+X67</f>
        <v>41643500</v>
      </c>
      <c r="AB67" s="92">
        <v>20000000</v>
      </c>
      <c r="AC67" s="92"/>
      <c r="AD67" s="87">
        <f t="shared" ref="AD67:AD105" si="30">R67+AA67+AB67-AC67</f>
        <v>134413500</v>
      </c>
    </row>
    <row r="68" spans="1:30" ht="21.75">
      <c r="A68" s="20">
        <v>67</v>
      </c>
      <c r="B68" s="15" t="s">
        <v>128</v>
      </c>
      <c r="C68" s="15" t="s">
        <v>88</v>
      </c>
      <c r="D68" s="80" t="s">
        <v>385</v>
      </c>
      <c r="E68" s="81">
        <v>120</v>
      </c>
      <c r="F68" s="81">
        <f t="shared" ref="F68:F105" si="31">E68-76</f>
        <v>44</v>
      </c>
      <c r="G68" s="88">
        <f>امتیازبندی2!D66</f>
        <v>61000000</v>
      </c>
      <c r="H68" s="85">
        <v>15120000</v>
      </c>
      <c r="I68" s="85">
        <v>15120000</v>
      </c>
      <c r="J68" s="86">
        <f t="shared" ref="J68:J103" si="32">SUM(G68,I68)</f>
        <v>76120000</v>
      </c>
      <c r="K68" s="85">
        <f t="shared" si="20"/>
        <v>76120000</v>
      </c>
      <c r="L68" s="90">
        <v>3000000</v>
      </c>
      <c r="M68" s="87">
        <f t="shared" si="7"/>
        <v>79120000</v>
      </c>
      <c r="N68" s="86"/>
      <c r="O68" s="91">
        <f t="shared" ref="O68:O101" si="33">K68-J68+(5500000-L68)+(6885000-N68)</f>
        <v>9385000</v>
      </c>
      <c r="P68" s="89">
        <v>14400000</v>
      </c>
      <c r="Q68" s="89">
        <f>59533000-37800000+5000000</f>
        <v>26733000</v>
      </c>
      <c r="R68" s="87">
        <f>M68+N68+P68+Q68</f>
        <v>120253000</v>
      </c>
      <c r="S68" s="87">
        <f t="shared" si="23"/>
        <v>-5015000</v>
      </c>
      <c r="T68" s="87">
        <f t="shared" si="25"/>
        <v>3930000</v>
      </c>
      <c r="U68" s="87">
        <f t="shared" si="27"/>
        <v>5052000</v>
      </c>
      <c r="V68" s="92">
        <f>S68+5015000+T68+U68</f>
        <v>8982000</v>
      </c>
      <c r="W68" s="94">
        <v>8982000</v>
      </c>
      <c r="X68" s="92">
        <f>150000*E68</f>
        <v>18000000</v>
      </c>
      <c r="Y68" s="94">
        <v>18000000</v>
      </c>
      <c r="Z68" s="92">
        <f t="shared" si="19"/>
        <v>0</v>
      </c>
      <c r="AA68" s="92">
        <f t="shared" si="29"/>
        <v>26982000</v>
      </c>
      <c r="AB68" s="92">
        <v>20000000</v>
      </c>
      <c r="AC68" s="92"/>
      <c r="AD68" s="87">
        <f t="shared" si="30"/>
        <v>167235000</v>
      </c>
    </row>
    <row r="69" spans="1:30" ht="21.75">
      <c r="A69" s="20">
        <v>68</v>
      </c>
      <c r="B69" s="15" t="s">
        <v>258</v>
      </c>
      <c r="C69" s="15" t="s">
        <v>80</v>
      </c>
      <c r="D69" s="80" t="s">
        <v>383</v>
      </c>
      <c r="E69" s="81">
        <v>111</v>
      </c>
      <c r="F69" s="81">
        <f t="shared" si="31"/>
        <v>35</v>
      </c>
      <c r="G69" s="88">
        <f>امتیازبندی2!D67</f>
        <v>61200000</v>
      </c>
      <c r="H69" s="85">
        <v>6280000</v>
      </c>
      <c r="I69" s="85">
        <v>6280000</v>
      </c>
      <c r="J69" s="86">
        <f t="shared" si="32"/>
        <v>67480000</v>
      </c>
      <c r="K69" s="85">
        <f>61200000+H69</f>
        <v>67480000</v>
      </c>
      <c r="L69" s="90">
        <v>5500000</v>
      </c>
      <c r="M69" s="87">
        <f t="shared" ref="M69:M103" si="34">IF(L69&gt;0,J69+L69,J69)</f>
        <v>72980000</v>
      </c>
      <c r="N69" s="86">
        <v>6885000</v>
      </c>
      <c r="O69" s="91">
        <f t="shared" si="33"/>
        <v>0</v>
      </c>
      <c r="P69" s="89"/>
      <c r="Q69" s="89">
        <f>76800000-34440000+5028000</f>
        <v>47388000</v>
      </c>
      <c r="R69" s="87">
        <f>M69+N69+P69+Q69</f>
        <v>127253000</v>
      </c>
      <c r="S69" s="87">
        <f t="shared" si="23"/>
        <v>0</v>
      </c>
      <c r="T69" s="87">
        <f t="shared" si="25"/>
        <v>3930000</v>
      </c>
      <c r="U69" s="87">
        <f t="shared" si="27"/>
        <v>4673100</v>
      </c>
      <c r="V69" s="92">
        <f t="shared" si="28"/>
        <v>8603100</v>
      </c>
      <c r="W69" s="94">
        <v>8603100</v>
      </c>
      <c r="X69" s="92">
        <f>150000*E69</f>
        <v>16650000</v>
      </c>
      <c r="Y69" s="94">
        <v>16650000</v>
      </c>
      <c r="Z69" s="92">
        <f t="shared" si="19"/>
        <v>0</v>
      </c>
      <c r="AA69" s="92">
        <f t="shared" si="29"/>
        <v>25253100</v>
      </c>
      <c r="AB69" s="92">
        <v>20000000</v>
      </c>
      <c r="AC69" s="92"/>
      <c r="AD69" s="87">
        <f t="shared" si="30"/>
        <v>172506100</v>
      </c>
    </row>
    <row r="70" spans="1:30" ht="21.75">
      <c r="A70" s="20">
        <v>69</v>
      </c>
      <c r="B70" s="15" t="s">
        <v>236</v>
      </c>
      <c r="C70" s="15" t="s">
        <v>237</v>
      </c>
      <c r="D70" s="80" t="s">
        <v>378</v>
      </c>
      <c r="E70" s="81">
        <v>77</v>
      </c>
      <c r="F70" s="81">
        <f t="shared" si="31"/>
        <v>1</v>
      </c>
      <c r="G70" s="88">
        <f>امتیازبندی2!D68</f>
        <v>61000000</v>
      </c>
      <c r="H70" s="85">
        <v>1080000</v>
      </c>
      <c r="I70" s="85">
        <v>1080000</v>
      </c>
      <c r="J70" s="86">
        <f t="shared" si="32"/>
        <v>62080000</v>
      </c>
      <c r="K70" s="85">
        <f t="shared" ref="K70:K80" si="35">61000000+H70</f>
        <v>62080000</v>
      </c>
      <c r="L70" s="90">
        <v>5500000</v>
      </c>
      <c r="M70" s="87">
        <f t="shared" si="34"/>
        <v>67580000</v>
      </c>
      <c r="N70" s="86">
        <v>1765000</v>
      </c>
      <c r="O70" s="91">
        <f t="shared" si="33"/>
        <v>5120000</v>
      </c>
      <c r="P70" s="89">
        <v>5120000</v>
      </c>
      <c r="Q70" s="89">
        <v>15540000</v>
      </c>
      <c r="R70" s="87">
        <f t="shared" si="26"/>
        <v>74465000</v>
      </c>
      <c r="S70" s="87">
        <f t="shared" si="23"/>
        <v>0</v>
      </c>
      <c r="T70" s="87">
        <f t="shared" si="25"/>
        <v>3930000</v>
      </c>
      <c r="U70" s="87">
        <f t="shared" si="27"/>
        <v>3241700</v>
      </c>
      <c r="V70" s="92">
        <f t="shared" si="28"/>
        <v>7171700</v>
      </c>
      <c r="W70" s="94">
        <v>2400000</v>
      </c>
      <c r="X70" s="92">
        <f t="shared" ref="X70:X71" si="36">280000*E70</f>
        <v>21560000</v>
      </c>
      <c r="Y70" s="94">
        <v>26331700</v>
      </c>
      <c r="Z70" s="92">
        <f t="shared" si="19"/>
        <v>0</v>
      </c>
      <c r="AA70" s="92">
        <f t="shared" si="29"/>
        <v>28731700</v>
      </c>
      <c r="AB70" s="92">
        <v>20000000</v>
      </c>
      <c r="AC70" s="92"/>
      <c r="AD70" s="87">
        <f t="shared" si="30"/>
        <v>123196700</v>
      </c>
    </row>
    <row r="71" spans="1:30" ht="21.75">
      <c r="A71" s="20">
        <v>70</v>
      </c>
      <c r="B71" s="15" t="s">
        <v>269</v>
      </c>
      <c r="C71" s="15" t="s">
        <v>270</v>
      </c>
      <c r="D71" s="80" t="s">
        <v>379</v>
      </c>
      <c r="E71" s="81">
        <v>90</v>
      </c>
      <c r="F71" s="81">
        <f t="shared" si="31"/>
        <v>14</v>
      </c>
      <c r="G71" s="88">
        <v>61000000</v>
      </c>
      <c r="H71" s="85">
        <v>15120000</v>
      </c>
      <c r="I71" s="85">
        <v>6160000</v>
      </c>
      <c r="J71" s="86">
        <f t="shared" si="32"/>
        <v>67160000</v>
      </c>
      <c r="K71" s="85">
        <f t="shared" si="35"/>
        <v>76120000</v>
      </c>
      <c r="L71" s="90">
        <v>6610000</v>
      </c>
      <c r="M71" s="87">
        <f t="shared" si="34"/>
        <v>73770000</v>
      </c>
      <c r="N71" s="86">
        <v>6000000</v>
      </c>
      <c r="O71" s="91">
        <f t="shared" si="33"/>
        <v>8735000</v>
      </c>
      <c r="P71" s="89"/>
      <c r="Q71" s="89"/>
      <c r="R71" s="87">
        <f t="shared" si="26"/>
        <v>79770000</v>
      </c>
      <c r="S71" s="87">
        <f t="shared" si="23"/>
        <v>8735000</v>
      </c>
      <c r="T71" s="87">
        <f t="shared" si="25"/>
        <v>3930000</v>
      </c>
      <c r="U71" s="87">
        <f t="shared" si="27"/>
        <v>3789000</v>
      </c>
      <c r="V71" s="92">
        <f t="shared" si="28"/>
        <v>16454000</v>
      </c>
      <c r="W71" s="94">
        <v>6000000</v>
      </c>
      <c r="X71" s="92">
        <f t="shared" si="36"/>
        <v>25200000</v>
      </c>
      <c r="Y71" s="94">
        <v>35654000</v>
      </c>
      <c r="Z71" s="92">
        <f t="shared" si="19"/>
        <v>0</v>
      </c>
      <c r="AA71" s="92">
        <f t="shared" si="29"/>
        <v>41654000</v>
      </c>
      <c r="AB71" s="92">
        <v>20000000</v>
      </c>
      <c r="AC71" s="92"/>
      <c r="AD71" s="87">
        <f t="shared" si="30"/>
        <v>141424000</v>
      </c>
    </row>
    <row r="72" spans="1:30" ht="21.75">
      <c r="A72" s="20">
        <v>71</v>
      </c>
      <c r="B72" s="15"/>
      <c r="C72" s="15"/>
      <c r="D72" s="80" t="s">
        <v>392</v>
      </c>
      <c r="E72" s="81">
        <v>78</v>
      </c>
      <c r="F72" s="81">
        <f t="shared" si="31"/>
        <v>2</v>
      </c>
      <c r="G72" s="88"/>
      <c r="H72" s="85"/>
      <c r="I72" s="85"/>
      <c r="J72" s="86"/>
      <c r="K72" s="85"/>
      <c r="L72" s="90"/>
      <c r="M72" s="87">
        <f>G72</f>
        <v>0</v>
      </c>
      <c r="N72" s="86"/>
      <c r="O72" s="91"/>
      <c r="P72" s="89"/>
      <c r="Q72" s="89"/>
      <c r="R72" s="87">
        <f t="shared" si="26"/>
        <v>0</v>
      </c>
      <c r="S72" s="87">
        <v>0</v>
      </c>
      <c r="T72" s="87">
        <f t="shared" si="25"/>
        <v>3930000</v>
      </c>
      <c r="U72" s="87">
        <f t="shared" si="27"/>
        <v>3283800</v>
      </c>
      <c r="V72" s="92">
        <f t="shared" si="28"/>
        <v>7213800</v>
      </c>
      <c r="W72" s="94"/>
      <c r="X72" s="92">
        <v>0</v>
      </c>
      <c r="Y72" s="94"/>
      <c r="Z72" s="92">
        <f t="shared" si="19"/>
        <v>7213800</v>
      </c>
      <c r="AA72" s="92">
        <f t="shared" si="29"/>
        <v>7213800</v>
      </c>
      <c r="AB72" s="92">
        <v>0</v>
      </c>
      <c r="AC72" s="92"/>
      <c r="AD72" s="87">
        <f t="shared" si="30"/>
        <v>7213800</v>
      </c>
    </row>
    <row r="73" spans="1:30" ht="21.75">
      <c r="A73" s="20">
        <v>72</v>
      </c>
      <c r="B73" s="15" t="s">
        <v>34</v>
      </c>
      <c r="C73" s="15" t="s">
        <v>35</v>
      </c>
      <c r="D73" s="80" t="s">
        <v>336</v>
      </c>
      <c r="E73" s="81">
        <v>77</v>
      </c>
      <c r="F73" s="81">
        <f t="shared" si="31"/>
        <v>1</v>
      </c>
      <c r="G73" s="88">
        <f>امتیازبندی2!D70</f>
        <v>61000000</v>
      </c>
      <c r="H73" s="85">
        <v>1080000</v>
      </c>
      <c r="I73" s="85">
        <v>1080000</v>
      </c>
      <c r="J73" s="86">
        <f t="shared" si="32"/>
        <v>62080000</v>
      </c>
      <c r="K73" s="85">
        <f t="shared" si="35"/>
        <v>62080000</v>
      </c>
      <c r="L73" s="90">
        <v>5500000</v>
      </c>
      <c r="M73" s="87">
        <f t="shared" si="34"/>
        <v>67580000</v>
      </c>
      <c r="N73" s="86">
        <v>6885000</v>
      </c>
      <c r="O73" s="91">
        <f t="shared" si="33"/>
        <v>0</v>
      </c>
      <c r="P73" s="89"/>
      <c r="Q73" s="89"/>
      <c r="R73" s="87">
        <f t="shared" si="26"/>
        <v>74465000</v>
      </c>
      <c r="S73" s="87">
        <f>O73-P73</f>
        <v>0</v>
      </c>
      <c r="T73" s="87">
        <f t="shared" si="25"/>
        <v>3930000</v>
      </c>
      <c r="U73" s="87">
        <f t="shared" si="27"/>
        <v>3241700</v>
      </c>
      <c r="V73" s="92">
        <f t="shared" si="28"/>
        <v>7171700</v>
      </c>
      <c r="W73" s="94">
        <v>10731000</v>
      </c>
      <c r="X73" s="92">
        <f t="shared" ref="X73:X76" si="37">280000*E73</f>
        <v>21560000</v>
      </c>
      <c r="Y73" s="94">
        <v>18000700</v>
      </c>
      <c r="Z73" s="92">
        <f t="shared" si="19"/>
        <v>0</v>
      </c>
      <c r="AA73" s="92">
        <f t="shared" si="29"/>
        <v>28731700</v>
      </c>
      <c r="AB73" s="92">
        <v>20000000</v>
      </c>
      <c r="AC73" s="92"/>
      <c r="AD73" s="87">
        <f t="shared" si="30"/>
        <v>123196700</v>
      </c>
    </row>
    <row r="74" spans="1:30" ht="21.75">
      <c r="A74" s="20">
        <v>73</v>
      </c>
      <c r="B74" s="15" t="s">
        <v>199</v>
      </c>
      <c r="C74" s="15" t="s">
        <v>200</v>
      </c>
      <c r="D74" s="80" t="s">
        <v>337</v>
      </c>
      <c r="E74" s="81">
        <v>78</v>
      </c>
      <c r="F74" s="81">
        <f t="shared" si="31"/>
        <v>2</v>
      </c>
      <c r="G74" s="88">
        <f>امتیازبندی2!D71</f>
        <v>61000000</v>
      </c>
      <c r="H74" s="85">
        <v>2160000</v>
      </c>
      <c r="I74" s="85">
        <v>2160000</v>
      </c>
      <c r="J74" s="86">
        <f t="shared" si="32"/>
        <v>63160000</v>
      </c>
      <c r="K74" s="85">
        <f t="shared" si="35"/>
        <v>63160000</v>
      </c>
      <c r="L74" s="90">
        <v>0</v>
      </c>
      <c r="M74" s="87">
        <f t="shared" si="34"/>
        <v>63160000</v>
      </c>
      <c r="N74" s="86"/>
      <c r="O74" s="91">
        <f t="shared" si="33"/>
        <v>12385000</v>
      </c>
      <c r="P74" s="89">
        <v>9600000</v>
      </c>
      <c r="Q74" s="89"/>
      <c r="R74" s="87">
        <f t="shared" si="26"/>
        <v>72760000</v>
      </c>
      <c r="S74" s="87">
        <f>O74-P74</f>
        <v>2785000</v>
      </c>
      <c r="T74" s="87">
        <f t="shared" si="25"/>
        <v>3930000</v>
      </c>
      <c r="U74" s="87">
        <f t="shared" si="27"/>
        <v>3283800</v>
      </c>
      <c r="V74" s="92">
        <f t="shared" si="28"/>
        <v>9998800</v>
      </c>
      <c r="W74" s="94">
        <v>7220000</v>
      </c>
      <c r="X74" s="92">
        <f t="shared" si="37"/>
        <v>21840000</v>
      </c>
      <c r="Y74" s="94"/>
      <c r="Z74" s="92">
        <f t="shared" si="19"/>
        <v>24618800</v>
      </c>
      <c r="AA74" s="92">
        <f t="shared" si="29"/>
        <v>31838800</v>
      </c>
      <c r="AB74" s="92">
        <v>20000000</v>
      </c>
      <c r="AC74" s="92"/>
      <c r="AD74" s="87">
        <f t="shared" si="30"/>
        <v>124598800</v>
      </c>
    </row>
    <row r="75" spans="1:30" ht="21.75">
      <c r="A75" s="20">
        <v>74</v>
      </c>
      <c r="B75" s="15" t="s">
        <v>86</v>
      </c>
      <c r="C75" s="15" t="s">
        <v>107</v>
      </c>
      <c r="D75" s="80" t="s">
        <v>338</v>
      </c>
      <c r="E75" s="81">
        <v>85</v>
      </c>
      <c r="F75" s="81">
        <f t="shared" si="31"/>
        <v>9</v>
      </c>
      <c r="G75" s="88">
        <f>امتیازبندی2!D72</f>
        <v>61000000</v>
      </c>
      <c r="H75" s="85">
        <v>9720000</v>
      </c>
      <c r="I75" s="85">
        <v>9720000</v>
      </c>
      <c r="J75" s="86">
        <f t="shared" si="32"/>
        <v>70720000</v>
      </c>
      <c r="K75" s="85">
        <f t="shared" si="35"/>
        <v>70720000</v>
      </c>
      <c r="L75" s="90">
        <v>5500000</v>
      </c>
      <c r="M75" s="87">
        <f t="shared" si="34"/>
        <v>76220000</v>
      </c>
      <c r="N75" s="86">
        <v>1765000</v>
      </c>
      <c r="O75" s="91">
        <f t="shared" si="33"/>
        <v>5120000</v>
      </c>
      <c r="P75" s="89">
        <v>5120000</v>
      </c>
      <c r="Q75" s="89"/>
      <c r="R75" s="87">
        <f t="shared" si="26"/>
        <v>83105000</v>
      </c>
      <c r="S75" s="87">
        <f>O75-P75</f>
        <v>0</v>
      </c>
      <c r="T75" s="87">
        <f t="shared" si="25"/>
        <v>3930000</v>
      </c>
      <c r="U75" s="87">
        <f t="shared" si="27"/>
        <v>3578500</v>
      </c>
      <c r="V75" s="92">
        <f t="shared" si="28"/>
        <v>7508500</v>
      </c>
      <c r="W75" s="94">
        <v>10000000</v>
      </c>
      <c r="X75" s="92">
        <f t="shared" si="37"/>
        <v>23800000</v>
      </c>
      <c r="Y75" s="94">
        <v>21308000</v>
      </c>
      <c r="Z75" s="92">
        <f t="shared" si="19"/>
        <v>500</v>
      </c>
      <c r="AA75" s="92">
        <f t="shared" si="29"/>
        <v>31308500</v>
      </c>
      <c r="AB75" s="92">
        <v>20000000</v>
      </c>
      <c r="AC75" s="92"/>
      <c r="AD75" s="87">
        <f t="shared" si="30"/>
        <v>134413500</v>
      </c>
    </row>
    <row r="76" spans="1:30" ht="21.75">
      <c r="A76" s="20">
        <v>75</v>
      </c>
      <c r="B76" s="15" t="s">
        <v>86</v>
      </c>
      <c r="C76" s="15" t="s">
        <v>200</v>
      </c>
      <c r="D76" s="80" t="s">
        <v>339</v>
      </c>
      <c r="E76" s="81">
        <v>81</v>
      </c>
      <c r="F76" s="81">
        <f t="shared" si="31"/>
        <v>5</v>
      </c>
      <c r="G76" s="88">
        <f>امتیازبندی2!D73</f>
        <v>61000000</v>
      </c>
      <c r="H76" s="85">
        <v>5400000</v>
      </c>
      <c r="I76" s="85">
        <v>5400000</v>
      </c>
      <c r="J76" s="86">
        <f t="shared" si="32"/>
        <v>66400000</v>
      </c>
      <c r="K76" s="85">
        <f t="shared" si="35"/>
        <v>66400000</v>
      </c>
      <c r="L76" s="90">
        <v>5500000</v>
      </c>
      <c r="M76" s="87">
        <f t="shared" si="34"/>
        <v>71900000</v>
      </c>
      <c r="N76" s="86">
        <v>6885000</v>
      </c>
      <c r="O76" s="91">
        <f t="shared" si="33"/>
        <v>0</v>
      </c>
      <c r="P76" s="89"/>
      <c r="Q76" s="89"/>
      <c r="R76" s="87">
        <f t="shared" si="26"/>
        <v>78785000</v>
      </c>
      <c r="S76" s="87">
        <f>O76-P76</f>
        <v>0</v>
      </c>
      <c r="T76" s="87">
        <f t="shared" si="25"/>
        <v>3930000</v>
      </c>
      <c r="U76" s="87">
        <f t="shared" si="27"/>
        <v>3410100</v>
      </c>
      <c r="V76" s="92">
        <f t="shared" si="28"/>
        <v>7340100</v>
      </c>
      <c r="W76" s="94"/>
      <c r="X76" s="92">
        <f t="shared" si="37"/>
        <v>22680000</v>
      </c>
      <c r="Y76" s="94"/>
      <c r="Z76" s="92">
        <f t="shared" si="19"/>
        <v>30020100</v>
      </c>
      <c r="AA76" s="92">
        <f t="shared" si="29"/>
        <v>30020100</v>
      </c>
      <c r="AB76" s="92">
        <v>20000000</v>
      </c>
      <c r="AC76" s="92"/>
      <c r="AD76" s="87">
        <f t="shared" si="30"/>
        <v>128805100</v>
      </c>
    </row>
    <row r="77" spans="1:30" ht="21.75">
      <c r="A77" s="20">
        <v>76</v>
      </c>
      <c r="B77" s="15" t="s">
        <v>208</v>
      </c>
      <c r="C77" s="15" t="s">
        <v>139</v>
      </c>
      <c r="D77" s="80" t="s">
        <v>384</v>
      </c>
      <c r="E77" s="81">
        <v>113</v>
      </c>
      <c r="F77" s="81">
        <f t="shared" si="31"/>
        <v>37</v>
      </c>
      <c r="G77" s="88">
        <f>امتیازبندی2!D74</f>
        <v>61000000</v>
      </c>
      <c r="H77" s="85">
        <v>15120000</v>
      </c>
      <c r="I77" s="85">
        <v>15120000</v>
      </c>
      <c r="J77" s="86">
        <f t="shared" si="32"/>
        <v>76120000</v>
      </c>
      <c r="K77" s="85">
        <f t="shared" si="35"/>
        <v>76120000</v>
      </c>
      <c r="L77" s="90">
        <v>5500000</v>
      </c>
      <c r="M77" s="87">
        <f t="shared" si="34"/>
        <v>81620000</v>
      </c>
      <c r="N77" s="86">
        <v>6885000</v>
      </c>
      <c r="O77" s="91">
        <f t="shared" si="33"/>
        <v>0</v>
      </c>
      <c r="P77" s="89">
        <v>12000000</v>
      </c>
      <c r="Q77" s="89">
        <f>68400000-37800000</f>
        <v>30600000</v>
      </c>
      <c r="R77" s="87">
        <f>M77+N77+P77+Q77</f>
        <v>131105000</v>
      </c>
      <c r="S77" s="87">
        <v>0</v>
      </c>
      <c r="T77" s="87">
        <f t="shared" si="25"/>
        <v>3930000</v>
      </c>
      <c r="U77" s="87">
        <f t="shared" si="27"/>
        <v>4757300</v>
      </c>
      <c r="V77" s="92">
        <f t="shared" si="28"/>
        <v>8687300</v>
      </c>
      <c r="W77" s="94"/>
      <c r="X77" s="92">
        <f>150000*E77</f>
        <v>16950000</v>
      </c>
      <c r="Y77" s="94">
        <v>25637300</v>
      </c>
      <c r="Z77" s="92">
        <f t="shared" si="19"/>
        <v>0</v>
      </c>
      <c r="AA77" s="92">
        <f t="shared" si="29"/>
        <v>25637300</v>
      </c>
      <c r="AB77" s="92">
        <v>20000000</v>
      </c>
      <c r="AC77" s="92"/>
      <c r="AD77" s="87">
        <f t="shared" si="30"/>
        <v>176742300</v>
      </c>
    </row>
    <row r="78" spans="1:30" ht="21.75">
      <c r="A78" s="20">
        <v>77</v>
      </c>
      <c r="B78" s="15" t="s">
        <v>388</v>
      </c>
      <c r="C78" s="15" t="s">
        <v>389</v>
      </c>
      <c r="D78" s="80" t="s">
        <v>340</v>
      </c>
      <c r="E78" s="81">
        <v>90</v>
      </c>
      <c r="F78" s="81"/>
      <c r="G78" s="88">
        <f>1360000*E78</f>
        <v>122400000</v>
      </c>
      <c r="H78" s="85"/>
      <c r="I78" s="85"/>
      <c r="J78" s="86"/>
      <c r="K78" s="85"/>
      <c r="L78" s="90"/>
      <c r="M78" s="87">
        <f>G78</f>
        <v>122400000</v>
      </c>
      <c r="N78" s="86"/>
      <c r="O78" s="91"/>
      <c r="P78" s="89"/>
      <c r="Q78" s="89"/>
      <c r="R78" s="87">
        <f t="shared" si="26"/>
        <v>122400000</v>
      </c>
      <c r="S78" s="87"/>
      <c r="T78" s="87">
        <f t="shared" si="25"/>
        <v>3930000</v>
      </c>
      <c r="U78" s="87">
        <f t="shared" si="27"/>
        <v>3789000</v>
      </c>
      <c r="V78" s="92">
        <f t="shared" si="28"/>
        <v>7719000</v>
      </c>
      <c r="W78" s="94"/>
      <c r="X78" s="92">
        <v>0</v>
      </c>
      <c r="Y78" s="94"/>
      <c r="Z78" s="92">
        <f t="shared" si="19"/>
        <v>7719000</v>
      </c>
      <c r="AA78" s="92">
        <f t="shared" si="29"/>
        <v>7719000</v>
      </c>
      <c r="AB78" s="92">
        <v>0</v>
      </c>
      <c r="AC78" s="92"/>
      <c r="AD78" s="87">
        <f t="shared" si="30"/>
        <v>130119000</v>
      </c>
    </row>
    <row r="79" spans="1:30" ht="21.75">
      <c r="A79" s="20">
        <v>78</v>
      </c>
      <c r="B79" s="15" t="s">
        <v>103</v>
      </c>
      <c r="C79" s="15" t="s">
        <v>65</v>
      </c>
      <c r="D79" s="80" t="s">
        <v>341</v>
      </c>
      <c r="E79" s="81">
        <v>95</v>
      </c>
      <c r="F79" s="81">
        <f t="shared" si="31"/>
        <v>19</v>
      </c>
      <c r="G79" s="88">
        <f>امتیازبندی2!D75</f>
        <v>61000000</v>
      </c>
      <c r="H79" s="85">
        <v>20385000</v>
      </c>
      <c r="I79" s="85">
        <v>6480000</v>
      </c>
      <c r="J79" s="86">
        <f t="shared" si="32"/>
        <v>67480000</v>
      </c>
      <c r="K79" s="85">
        <f t="shared" si="35"/>
        <v>81385000</v>
      </c>
      <c r="L79" s="90">
        <v>5500000</v>
      </c>
      <c r="M79" s="87">
        <f t="shared" si="34"/>
        <v>72980000</v>
      </c>
      <c r="N79" s="86">
        <v>20790000</v>
      </c>
      <c r="O79" s="91">
        <f t="shared" si="33"/>
        <v>0</v>
      </c>
      <c r="P79" s="89"/>
      <c r="Q79" s="89"/>
      <c r="R79" s="87">
        <f t="shared" si="26"/>
        <v>93770000</v>
      </c>
      <c r="S79" s="87">
        <f t="shared" ref="S79:S103" si="38">O79-P79</f>
        <v>0</v>
      </c>
      <c r="T79" s="87">
        <f t="shared" si="25"/>
        <v>3930000</v>
      </c>
      <c r="U79" s="87">
        <f t="shared" si="27"/>
        <v>3999500</v>
      </c>
      <c r="V79" s="92">
        <f t="shared" si="28"/>
        <v>7929500</v>
      </c>
      <c r="W79" s="94">
        <v>7930000</v>
      </c>
      <c r="X79" s="92">
        <f t="shared" ref="X79:X80" si="39">280000*E79</f>
        <v>26600000</v>
      </c>
      <c r="Y79" s="94">
        <v>26600000</v>
      </c>
      <c r="Z79" s="92">
        <f t="shared" si="19"/>
        <v>-500</v>
      </c>
      <c r="AA79" s="92">
        <f t="shared" si="29"/>
        <v>34529500</v>
      </c>
      <c r="AB79" s="92">
        <v>20000000</v>
      </c>
      <c r="AC79" s="92"/>
      <c r="AD79" s="87">
        <f t="shared" si="30"/>
        <v>148299500</v>
      </c>
    </row>
    <row r="80" spans="1:30" ht="21.75">
      <c r="A80" s="20">
        <v>79</v>
      </c>
      <c r="B80" s="15" t="s">
        <v>74</v>
      </c>
      <c r="C80" s="15" t="s">
        <v>75</v>
      </c>
      <c r="D80" s="80" t="s">
        <v>342</v>
      </c>
      <c r="E80" s="81">
        <v>78</v>
      </c>
      <c r="F80" s="81">
        <f t="shared" si="31"/>
        <v>2</v>
      </c>
      <c r="G80" s="88">
        <f>امتیازبندی2!D76</f>
        <v>61000000</v>
      </c>
      <c r="H80" s="85">
        <v>2160000</v>
      </c>
      <c r="I80" s="85">
        <v>2180000</v>
      </c>
      <c r="J80" s="86">
        <f t="shared" si="32"/>
        <v>63180000</v>
      </c>
      <c r="K80" s="85">
        <f t="shared" si="35"/>
        <v>63160000</v>
      </c>
      <c r="L80" s="90">
        <v>5500000</v>
      </c>
      <c r="M80" s="87">
        <f t="shared" si="34"/>
        <v>68680000</v>
      </c>
      <c r="N80" s="86">
        <v>2680000</v>
      </c>
      <c r="O80" s="91">
        <f t="shared" si="33"/>
        <v>4185000</v>
      </c>
      <c r="P80" s="89">
        <v>6400000</v>
      </c>
      <c r="Q80" s="89"/>
      <c r="R80" s="87">
        <f t="shared" si="26"/>
        <v>77760000</v>
      </c>
      <c r="S80" s="87">
        <f t="shared" si="38"/>
        <v>-2215000</v>
      </c>
      <c r="T80" s="87">
        <f t="shared" si="25"/>
        <v>3930000</v>
      </c>
      <c r="U80" s="87">
        <f t="shared" si="27"/>
        <v>3283800</v>
      </c>
      <c r="V80" s="92">
        <f t="shared" si="28"/>
        <v>4998800</v>
      </c>
      <c r="W80" s="94">
        <v>10339000</v>
      </c>
      <c r="X80" s="92">
        <f t="shared" si="39"/>
        <v>21840000</v>
      </c>
      <c r="Y80" s="94">
        <v>16500000</v>
      </c>
      <c r="Z80" s="92">
        <f t="shared" si="19"/>
        <v>-200</v>
      </c>
      <c r="AA80" s="92">
        <f t="shared" si="29"/>
        <v>26838800</v>
      </c>
      <c r="AB80" s="92">
        <v>20000000</v>
      </c>
      <c r="AC80" s="92"/>
      <c r="AD80" s="87">
        <f t="shared" si="30"/>
        <v>124598800</v>
      </c>
    </row>
    <row r="81" spans="1:30" ht="21.75">
      <c r="A81" s="20">
        <v>80</v>
      </c>
      <c r="B81" s="15" t="s">
        <v>256</v>
      </c>
      <c r="C81" s="15" t="s">
        <v>257</v>
      </c>
      <c r="D81" s="80" t="s">
        <v>343</v>
      </c>
      <c r="E81" s="81">
        <v>78</v>
      </c>
      <c r="F81" s="81">
        <f t="shared" si="31"/>
        <v>2</v>
      </c>
      <c r="G81" s="88">
        <f>امتیازبندی2!D77</f>
        <v>60500000</v>
      </c>
      <c r="H81" s="85">
        <v>2660000</v>
      </c>
      <c r="I81" s="85">
        <v>2660000</v>
      </c>
      <c r="J81" s="86">
        <f t="shared" si="32"/>
        <v>63160000</v>
      </c>
      <c r="K81" s="85">
        <f>60500000+H81</f>
        <v>63160000</v>
      </c>
      <c r="L81" s="90">
        <v>5500000</v>
      </c>
      <c r="M81" s="87">
        <f t="shared" si="34"/>
        <v>68660000</v>
      </c>
      <c r="N81" s="86">
        <v>6885000</v>
      </c>
      <c r="O81" s="91">
        <f t="shared" si="33"/>
        <v>0</v>
      </c>
      <c r="P81" s="89"/>
      <c r="Q81" s="89"/>
      <c r="R81" s="87">
        <f t="shared" si="26"/>
        <v>75545000</v>
      </c>
      <c r="S81" s="87">
        <f t="shared" si="38"/>
        <v>0</v>
      </c>
      <c r="T81" s="87">
        <f t="shared" si="25"/>
        <v>3930000</v>
      </c>
      <c r="U81" s="87">
        <f t="shared" si="27"/>
        <v>3283800</v>
      </c>
      <c r="V81" s="92">
        <f t="shared" si="28"/>
        <v>7213800</v>
      </c>
      <c r="W81" s="94"/>
      <c r="X81" s="92">
        <v>0</v>
      </c>
      <c r="Y81" s="94"/>
      <c r="Z81" s="92">
        <f t="shared" si="19"/>
        <v>7213800</v>
      </c>
      <c r="AA81" s="92">
        <f t="shared" si="29"/>
        <v>7213800</v>
      </c>
      <c r="AB81" s="92">
        <v>20000000</v>
      </c>
      <c r="AC81" s="92"/>
      <c r="AD81" s="87">
        <f t="shared" si="30"/>
        <v>102758800</v>
      </c>
    </row>
    <row r="82" spans="1:30" ht="21.75">
      <c r="A82" s="20">
        <v>81</v>
      </c>
      <c r="B82" s="15" t="s">
        <v>268</v>
      </c>
      <c r="C82" s="15" t="s">
        <v>267</v>
      </c>
      <c r="D82" s="80" t="s">
        <v>344</v>
      </c>
      <c r="E82" s="81">
        <v>81</v>
      </c>
      <c r="F82" s="81">
        <f t="shared" si="31"/>
        <v>5</v>
      </c>
      <c r="G82" s="88">
        <f>امتیازبندی2!D78</f>
        <v>61000000</v>
      </c>
      <c r="H82" s="85">
        <v>5400000</v>
      </c>
      <c r="I82" s="85">
        <v>5400000</v>
      </c>
      <c r="J82" s="86">
        <f t="shared" si="32"/>
        <v>66400000</v>
      </c>
      <c r="K82" s="85">
        <f>61000000+H82</f>
        <v>66400000</v>
      </c>
      <c r="L82" s="90">
        <v>5500000</v>
      </c>
      <c r="M82" s="87">
        <f t="shared" si="34"/>
        <v>71900000</v>
      </c>
      <c r="N82" s="86">
        <v>6885000</v>
      </c>
      <c r="O82" s="91">
        <f t="shared" si="33"/>
        <v>0</v>
      </c>
      <c r="P82" s="89"/>
      <c r="Q82" s="89">
        <v>10000000</v>
      </c>
      <c r="R82" s="87">
        <f t="shared" si="26"/>
        <v>78785000</v>
      </c>
      <c r="S82" s="87">
        <f t="shared" si="38"/>
        <v>0</v>
      </c>
      <c r="T82" s="87">
        <f t="shared" si="25"/>
        <v>3930000</v>
      </c>
      <c r="U82" s="87">
        <f t="shared" si="27"/>
        <v>3410100</v>
      </c>
      <c r="V82" s="92">
        <f t="shared" si="28"/>
        <v>7340100</v>
      </c>
      <c r="W82" s="94">
        <v>7340100</v>
      </c>
      <c r="X82" s="92">
        <f t="shared" ref="X82:X103" si="40">280000*E82</f>
        <v>22680000</v>
      </c>
      <c r="Y82" s="94">
        <v>22680000</v>
      </c>
      <c r="Z82" s="92">
        <f t="shared" si="19"/>
        <v>0</v>
      </c>
      <c r="AA82" s="92">
        <f t="shared" si="29"/>
        <v>30020100</v>
      </c>
      <c r="AB82" s="92">
        <v>20000000</v>
      </c>
      <c r="AC82" s="92"/>
      <c r="AD82" s="87">
        <f t="shared" si="30"/>
        <v>128805100</v>
      </c>
    </row>
    <row r="83" spans="1:30" ht="21.75">
      <c r="A83" s="20">
        <v>82</v>
      </c>
      <c r="B83" s="15" t="s">
        <v>157</v>
      </c>
      <c r="C83" s="15" t="s">
        <v>158</v>
      </c>
      <c r="D83" s="80" t="s">
        <v>345</v>
      </c>
      <c r="E83" s="81">
        <v>82</v>
      </c>
      <c r="F83" s="81">
        <f t="shared" si="31"/>
        <v>6</v>
      </c>
      <c r="G83" s="88">
        <f>امتیازبندی2!D79</f>
        <v>61000000</v>
      </c>
      <c r="H83" s="85">
        <v>6480000</v>
      </c>
      <c r="I83" s="85">
        <v>6480000</v>
      </c>
      <c r="J83" s="86">
        <f t="shared" si="32"/>
        <v>67480000</v>
      </c>
      <c r="K83" s="85">
        <f>61000000+H83</f>
        <v>67480000</v>
      </c>
      <c r="L83" s="90">
        <v>5500000</v>
      </c>
      <c r="M83" s="87">
        <f t="shared" si="34"/>
        <v>72980000</v>
      </c>
      <c r="N83" s="86"/>
      <c r="O83" s="91">
        <f t="shared" si="33"/>
        <v>6885000</v>
      </c>
      <c r="P83" s="89"/>
      <c r="Q83" s="89"/>
      <c r="R83" s="87">
        <f t="shared" si="26"/>
        <v>72980000</v>
      </c>
      <c r="S83" s="87">
        <f t="shared" si="38"/>
        <v>6885000</v>
      </c>
      <c r="T83" s="87">
        <f t="shared" si="25"/>
        <v>3930000</v>
      </c>
      <c r="U83" s="87">
        <f t="shared" si="27"/>
        <v>3452200</v>
      </c>
      <c r="V83" s="92">
        <f t="shared" si="28"/>
        <v>14267200</v>
      </c>
      <c r="W83" s="94"/>
      <c r="X83" s="92">
        <f t="shared" si="40"/>
        <v>22960000</v>
      </c>
      <c r="Y83" s="94"/>
      <c r="Z83" s="92">
        <f t="shared" si="19"/>
        <v>37227200</v>
      </c>
      <c r="AA83" s="92">
        <f t="shared" si="29"/>
        <v>37227200</v>
      </c>
      <c r="AB83" s="92">
        <v>20000000</v>
      </c>
      <c r="AC83" s="92"/>
      <c r="AD83" s="87">
        <f t="shared" si="30"/>
        <v>130207200</v>
      </c>
    </row>
    <row r="84" spans="1:30" ht="21.75">
      <c r="A84" s="20">
        <v>83</v>
      </c>
      <c r="B84" s="15" t="s">
        <v>106</v>
      </c>
      <c r="C84" s="15" t="s">
        <v>265</v>
      </c>
      <c r="D84" s="80" t="s">
        <v>346</v>
      </c>
      <c r="E84" s="81">
        <v>93</v>
      </c>
      <c r="F84" s="81">
        <f t="shared" si="31"/>
        <v>17</v>
      </c>
      <c r="G84" s="88">
        <f>امتیازبندی2!D80</f>
        <v>61000000</v>
      </c>
      <c r="H84" s="85">
        <v>18360000</v>
      </c>
      <c r="I84" s="85">
        <v>18360000</v>
      </c>
      <c r="J84" s="86">
        <f t="shared" si="32"/>
        <v>79360000</v>
      </c>
      <c r="K84" s="85">
        <f>61000000+H84</f>
        <v>79360000</v>
      </c>
      <c r="L84" s="90">
        <v>0</v>
      </c>
      <c r="M84" s="87">
        <f t="shared" si="34"/>
        <v>79360000</v>
      </c>
      <c r="N84" s="86">
        <v>4385000</v>
      </c>
      <c r="O84" s="91">
        <f t="shared" si="33"/>
        <v>8000000</v>
      </c>
      <c r="P84" s="89">
        <v>8000000</v>
      </c>
      <c r="Q84" s="89"/>
      <c r="R84" s="87">
        <f t="shared" si="26"/>
        <v>91745000</v>
      </c>
      <c r="S84" s="87">
        <f t="shared" si="38"/>
        <v>0</v>
      </c>
      <c r="T84" s="87">
        <f t="shared" si="25"/>
        <v>3930000</v>
      </c>
      <c r="U84" s="87">
        <f t="shared" si="27"/>
        <v>3915300</v>
      </c>
      <c r="V84" s="92">
        <f t="shared" si="28"/>
        <v>7845300</v>
      </c>
      <c r="W84" s="94">
        <v>7845300</v>
      </c>
      <c r="X84" s="92">
        <f t="shared" si="40"/>
        <v>26040000</v>
      </c>
      <c r="Y84" s="94">
        <v>26040000</v>
      </c>
      <c r="Z84" s="92">
        <f t="shared" si="19"/>
        <v>0</v>
      </c>
      <c r="AA84" s="92">
        <f t="shared" si="29"/>
        <v>33885300</v>
      </c>
      <c r="AB84" s="92">
        <v>20000000</v>
      </c>
      <c r="AC84" s="92"/>
      <c r="AD84" s="87">
        <f t="shared" si="30"/>
        <v>145630300</v>
      </c>
    </row>
    <row r="85" spans="1:30" ht="21.75">
      <c r="A85" s="20">
        <v>84</v>
      </c>
      <c r="B85" s="15" t="s">
        <v>106</v>
      </c>
      <c r="C85" s="15" t="s">
        <v>266</v>
      </c>
      <c r="D85" s="80" t="s">
        <v>347</v>
      </c>
      <c r="E85" s="81">
        <v>90</v>
      </c>
      <c r="F85" s="81">
        <f t="shared" si="31"/>
        <v>14</v>
      </c>
      <c r="G85" s="88">
        <f>امتیازبندی2!D81</f>
        <v>61000000</v>
      </c>
      <c r="H85" s="85">
        <v>15120000</v>
      </c>
      <c r="I85" s="85">
        <v>15120000</v>
      </c>
      <c r="J85" s="86">
        <f t="shared" si="32"/>
        <v>76120000</v>
      </c>
      <c r="K85" s="85">
        <f>61000000+H85</f>
        <v>76120000</v>
      </c>
      <c r="L85" s="90">
        <v>0</v>
      </c>
      <c r="M85" s="87">
        <f t="shared" si="34"/>
        <v>76120000</v>
      </c>
      <c r="N85" s="86">
        <v>12385000</v>
      </c>
      <c r="O85" s="91">
        <f t="shared" si="33"/>
        <v>0</v>
      </c>
      <c r="P85" s="89"/>
      <c r="Q85" s="89"/>
      <c r="R85" s="87">
        <f t="shared" si="26"/>
        <v>88505000</v>
      </c>
      <c r="S85" s="87">
        <f t="shared" si="38"/>
        <v>0</v>
      </c>
      <c r="T85" s="87">
        <f t="shared" si="25"/>
        <v>3930000</v>
      </c>
      <c r="U85" s="87">
        <f t="shared" si="27"/>
        <v>3789000</v>
      </c>
      <c r="V85" s="92">
        <f t="shared" si="28"/>
        <v>7719000</v>
      </c>
      <c r="W85" s="94">
        <v>7719000</v>
      </c>
      <c r="X85" s="92">
        <f t="shared" si="40"/>
        <v>25200000</v>
      </c>
      <c r="Y85" s="94">
        <v>25200000</v>
      </c>
      <c r="Z85" s="92">
        <f t="shared" si="19"/>
        <v>0</v>
      </c>
      <c r="AA85" s="92">
        <f t="shared" si="29"/>
        <v>32919000</v>
      </c>
      <c r="AB85" s="92">
        <v>20000000</v>
      </c>
      <c r="AC85" s="92"/>
      <c r="AD85" s="87">
        <f t="shared" si="30"/>
        <v>141424000</v>
      </c>
    </row>
    <row r="86" spans="1:30" ht="21.75">
      <c r="A86" s="20">
        <v>85</v>
      </c>
      <c r="B86" s="15" t="s">
        <v>140</v>
      </c>
      <c r="C86" s="15" t="s">
        <v>141</v>
      </c>
      <c r="D86" s="80" t="s">
        <v>348</v>
      </c>
      <c r="E86" s="81">
        <v>78</v>
      </c>
      <c r="F86" s="81">
        <f t="shared" si="31"/>
        <v>2</v>
      </c>
      <c r="G86" s="88">
        <f>امتیازبندی2!D82</f>
        <v>61200000</v>
      </c>
      <c r="H86" s="85">
        <v>1960000</v>
      </c>
      <c r="I86" s="85">
        <v>1960000</v>
      </c>
      <c r="J86" s="86">
        <f t="shared" si="32"/>
        <v>63160000</v>
      </c>
      <c r="K86" s="85">
        <f>61200000+H86</f>
        <v>63160000</v>
      </c>
      <c r="L86" s="90">
        <v>5300000</v>
      </c>
      <c r="M86" s="87">
        <f t="shared" si="34"/>
        <v>68460000</v>
      </c>
      <c r="N86" s="86"/>
      <c r="O86" s="91">
        <f t="shared" si="33"/>
        <v>7085000</v>
      </c>
      <c r="P86" s="89">
        <v>5200000</v>
      </c>
      <c r="Q86" s="89"/>
      <c r="R86" s="87">
        <f t="shared" si="26"/>
        <v>73660000</v>
      </c>
      <c r="S86" s="87">
        <f t="shared" si="38"/>
        <v>1885000</v>
      </c>
      <c r="T86" s="87">
        <f t="shared" si="25"/>
        <v>3930000</v>
      </c>
      <c r="U86" s="87">
        <f t="shared" si="27"/>
        <v>3283800</v>
      </c>
      <c r="V86" s="92">
        <f t="shared" si="28"/>
        <v>9098800</v>
      </c>
      <c r="W86" s="94">
        <v>10000000</v>
      </c>
      <c r="X86" s="92">
        <f t="shared" si="40"/>
        <v>21840000</v>
      </c>
      <c r="Y86" s="94">
        <v>20938000</v>
      </c>
      <c r="Z86" s="92">
        <f t="shared" si="19"/>
        <v>800</v>
      </c>
      <c r="AA86" s="92">
        <f t="shared" si="29"/>
        <v>30938800</v>
      </c>
      <c r="AB86" s="92">
        <v>20000000</v>
      </c>
      <c r="AC86" s="92"/>
      <c r="AD86" s="87">
        <f t="shared" si="30"/>
        <v>124598800</v>
      </c>
    </row>
    <row r="87" spans="1:30" ht="21.75">
      <c r="A87" s="20">
        <v>86</v>
      </c>
      <c r="B87" s="15" t="s">
        <v>81</v>
      </c>
      <c r="C87" s="15" t="s">
        <v>82</v>
      </c>
      <c r="D87" s="80" t="s">
        <v>349</v>
      </c>
      <c r="E87" s="81">
        <v>90</v>
      </c>
      <c r="F87" s="81">
        <f t="shared" si="31"/>
        <v>14</v>
      </c>
      <c r="G87" s="88">
        <f>امتیازبندی2!D83</f>
        <v>61000000</v>
      </c>
      <c r="H87" s="85">
        <v>15120000</v>
      </c>
      <c r="I87" s="85">
        <v>15120000</v>
      </c>
      <c r="J87" s="86">
        <f t="shared" si="32"/>
        <v>76120000</v>
      </c>
      <c r="K87" s="85">
        <f t="shared" ref="K87:K97" si="41">61000000+H87</f>
        <v>76120000</v>
      </c>
      <c r="L87" s="90">
        <v>5500000</v>
      </c>
      <c r="M87" s="87">
        <f t="shared" si="34"/>
        <v>81620000</v>
      </c>
      <c r="N87" s="86"/>
      <c r="O87" s="91">
        <f t="shared" si="33"/>
        <v>6885000</v>
      </c>
      <c r="P87" s="89">
        <v>11200000</v>
      </c>
      <c r="Q87" s="89"/>
      <c r="R87" s="87">
        <f t="shared" si="26"/>
        <v>92820000</v>
      </c>
      <c r="S87" s="87">
        <f t="shared" si="38"/>
        <v>-4315000</v>
      </c>
      <c r="T87" s="87">
        <f t="shared" si="25"/>
        <v>3930000</v>
      </c>
      <c r="U87" s="87">
        <f t="shared" si="27"/>
        <v>3789000</v>
      </c>
      <c r="V87" s="92">
        <f t="shared" si="28"/>
        <v>3404000</v>
      </c>
      <c r="W87" s="94">
        <v>1500000</v>
      </c>
      <c r="X87" s="92">
        <f t="shared" si="40"/>
        <v>25200000</v>
      </c>
      <c r="Y87" s="94">
        <v>27100000</v>
      </c>
      <c r="Z87" s="92">
        <f t="shared" si="19"/>
        <v>4000</v>
      </c>
      <c r="AA87" s="92">
        <f t="shared" si="29"/>
        <v>28604000</v>
      </c>
      <c r="AB87" s="92">
        <v>20000000</v>
      </c>
      <c r="AC87" s="92"/>
      <c r="AD87" s="87">
        <f t="shared" si="30"/>
        <v>141424000</v>
      </c>
    </row>
    <row r="88" spans="1:30" ht="21.75">
      <c r="A88" s="20">
        <v>87</v>
      </c>
      <c r="B88" s="15" t="s">
        <v>83</v>
      </c>
      <c r="C88" s="15" t="s">
        <v>54</v>
      </c>
      <c r="D88" s="80" t="s">
        <v>350</v>
      </c>
      <c r="E88" s="81">
        <v>90</v>
      </c>
      <c r="F88" s="81">
        <f t="shared" si="31"/>
        <v>14</v>
      </c>
      <c r="G88" s="88">
        <f>امتیازبندی2!D84</f>
        <v>61000000</v>
      </c>
      <c r="H88" s="85">
        <v>15120000</v>
      </c>
      <c r="I88" s="85">
        <v>15120000</v>
      </c>
      <c r="J88" s="86">
        <f t="shared" si="32"/>
        <v>76120000</v>
      </c>
      <c r="K88" s="85">
        <f t="shared" si="41"/>
        <v>76120000</v>
      </c>
      <c r="L88" s="90">
        <v>5500000</v>
      </c>
      <c r="M88" s="87">
        <f t="shared" si="34"/>
        <v>81620000</v>
      </c>
      <c r="N88" s="86"/>
      <c r="O88" s="91">
        <f t="shared" si="33"/>
        <v>6885000</v>
      </c>
      <c r="P88" s="89">
        <v>8800000</v>
      </c>
      <c r="Q88" s="89"/>
      <c r="R88" s="87">
        <f t="shared" si="26"/>
        <v>90420000</v>
      </c>
      <c r="S88" s="87">
        <f t="shared" si="38"/>
        <v>-1915000</v>
      </c>
      <c r="T88" s="87">
        <f>3930000</f>
        <v>3930000</v>
      </c>
      <c r="U88" s="87">
        <f t="shared" si="27"/>
        <v>3789000</v>
      </c>
      <c r="V88" s="92">
        <f t="shared" si="28"/>
        <v>5804000</v>
      </c>
      <c r="W88" s="94">
        <v>5804000</v>
      </c>
      <c r="X88" s="92">
        <f t="shared" si="40"/>
        <v>25200000</v>
      </c>
      <c r="Y88" s="94">
        <v>25200000</v>
      </c>
      <c r="Z88" s="92">
        <f t="shared" si="19"/>
        <v>0</v>
      </c>
      <c r="AA88" s="92">
        <f t="shared" si="29"/>
        <v>31004000</v>
      </c>
      <c r="AB88" s="92">
        <v>20000000</v>
      </c>
      <c r="AC88" s="92"/>
      <c r="AD88" s="87">
        <f t="shared" si="30"/>
        <v>141424000</v>
      </c>
    </row>
    <row r="89" spans="1:30" ht="21.75">
      <c r="A89" s="20">
        <v>88</v>
      </c>
      <c r="B89" s="15" t="s">
        <v>87</v>
      </c>
      <c r="C89" s="15" t="s">
        <v>88</v>
      </c>
      <c r="D89" s="80" t="s">
        <v>305</v>
      </c>
      <c r="E89" s="81">
        <v>82</v>
      </c>
      <c r="F89" s="81">
        <f t="shared" si="31"/>
        <v>6</v>
      </c>
      <c r="G89" s="88">
        <f>امتیازبندی2!D85</f>
        <v>61000000</v>
      </c>
      <c r="H89" s="85">
        <v>6480000</v>
      </c>
      <c r="I89" s="85">
        <v>6480000</v>
      </c>
      <c r="J89" s="86">
        <f t="shared" si="32"/>
        <v>67480000</v>
      </c>
      <c r="K89" s="85">
        <f t="shared" si="41"/>
        <v>67480000</v>
      </c>
      <c r="L89" s="90">
        <v>5500000</v>
      </c>
      <c r="M89" s="87">
        <f t="shared" si="34"/>
        <v>72980000</v>
      </c>
      <c r="N89" s="86">
        <v>6380000</v>
      </c>
      <c r="O89" s="91">
        <f t="shared" si="33"/>
        <v>505000</v>
      </c>
      <c r="P89" s="89">
        <v>8000000</v>
      </c>
      <c r="Q89" s="89"/>
      <c r="R89" s="87">
        <f t="shared" si="26"/>
        <v>87360000</v>
      </c>
      <c r="S89" s="87">
        <f t="shared" si="38"/>
        <v>-7495000</v>
      </c>
      <c r="T89" s="87">
        <f t="shared" ref="T89:T104" si="42">3930000</f>
        <v>3930000</v>
      </c>
      <c r="U89" s="87">
        <f t="shared" si="27"/>
        <v>3452200</v>
      </c>
      <c r="V89" s="92">
        <f t="shared" si="28"/>
        <v>-112800</v>
      </c>
      <c r="W89" s="94"/>
      <c r="X89" s="92">
        <f t="shared" si="40"/>
        <v>22960000</v>
      </c>
      <c r="Y89" s="94"/>
      <c r="Z89" s="92">
        <f t="shared" si="19"/>
        <v>22847200</v>
      </c>
      <c r="AA89" s="92">
        <f t="shared" si="29"/>
        <v>22847200</v>
      </c>
      <c r="AB89" s="92">
        <v>20000000</v>
      </c>
      <c r="AC89" s="92">
        <v>16430000</v>
      </c>
      <c r="AD89" s="87">
        <f>R89+AA89+AB89-AC89-Z89</f>
        <v>90930000</v>
      </c>
    </row>
    <row r="90" spans="1:30" ht="21.75">
      <c r="A90" s="20">
        <v>89</v>
      </c>
      <c r="B90" s="15" t="s">
        <v>263</v>
      </c>
      <c r="C90" s="15" t="s">
        <v>262</v>
      </c>
      <c r="D90" s="80" t="s">
        <v>351</v>
      </c>
      <c r="E90" s="81">
        <v>116.5</v>
      </c>
      <c r="F90" s="81">
        <f t="shared" si="31"/>
        <v>40.5</v>
      </c>
      <c r="G90" s="88">
        <f>امتیازبندی2!D86</f>
        <v>61000000</v>
      </c>
      <c r="H90" s="85">
        <v>43740000</v>
      </c>
      <c r="I90" s="85">
        <v>45000000</v>
      </c>
      <c r="J90" s="86">
        <f t="shared" si="32"/>
        <v>106000000</v>
      </c>
      <c r="K90" s="85">
        <f t="shared" si="41"/>
        <v>104740000</v>
      </c>
      <c r="L90" s="90">
        <v>5500000</v>
      </c>
      <c r="M90" s="87">
        <f t="shared" si="34"/>
        <v>111500000</v>
      </c>
      <c r="N90" s="86">
        <v>5625000</v>
      </c>
      <c r="O90" s="91">
        <f t="shared" si="33"/>
        <v>0</v>
      </c>
      <c r="P90" s="89"/>
      <c r="Q90" s="89"/>
      <c r="R90" s="87">
        <f t="shared" si="26"/>
        <v>117125000</v>
      </c>
      <c r="S90" s="87">
        <f t="shared" si="38"/>
        <v>0</v>
      </c>
      <c r="T90" s="87">
        <f t="shared" si="42"/>
        <v>3930000</v>
      </c>
      <c r="U90" s="87">
        <f t="shared" si="27"/>
        <v>4904650</v>
      </c>
      <c r="V90" s="92">
        <f t="shared" si="28"/>
        <v>8834650</v>
      </c>
      <c r="W90" s="94"/>
      <c r="X90" s="92">
        <f t="shared" si="40"/>
        <v>32620000</v>
      </c>
      <c r="Y90" s="94"/>
      <c r="Z90" s="92">
        <f t="shared" si="19"/>
        <v>41454650</v>
      </c>
      <c r="AA90" s="92">
        <f t="shared" si="29"/>
        <v>41454650</v>
      </c>
      <c r="AB90" s="92">
        <v>20000000</v>
      </c>
      <c r="AC90" s="92"/>
      <c r="AD90" s="87">
        <f t="shared" si="30"/>
        <v>178579650</v>
      </c>
    </row>
    <row r="91" spans="1:30" ht="21.75">
      <c r="A91" s="20">
        <v>90</v>
      </c>
      <c r="B91" s="15" t="s">
        <v>137</v>
      </c>
      <c r="C91" s="15" t="s">
        <v>138</v>
      </c>
      <c r="D91" s="80" t="s">
        <v>352</v>
      </c>
      <c r="E91" s="81">
        <v>93</v>
      </c>
      <c r="F91" s="81">
        <f t="shared" si="31"/>
        <v>17</v>
      </c>
      <c r="G91" s="88">
        <f>امتیازبندی2!D87</f>
        <v>61000000</v>
      </c>
      <c r="H91" s="85">
        <v>18360000</v>
      </c>
      <c r="I91" s="85">
        <v>18360000</v>
      </c>
      <c r="J91" s="86">
        <f t="shared" si="32"/>
        <v>79360000</v>
      </c>
      <c r="K91" s="85">
        <f t="shared" si="41"/>
        <v>79360000</v>
      </c>
      <c r="L91" s="90">
        <v>5500000</v>
      </c>
      <c r="M91" s="87">
        <f t="shared" si="34"/>
        <v>84860000</v>
      </c>
      <c r="N91" s="86">
        <v>6885000</v>
      </c>
      <c r="O91" s="91">
        <f t="shared" si="33"/>
        <v>0</v>
      </c>
      <c r="P91" s="89"/>
      <c r="Q91" s="89"/>
      <c r="R91" s="87">
        <f t="shared" si="26"/>
        <v>91745000</v>
      </c>
      <c r="S91" s="87">
        <v>20000000</v>
      </c>
      <c r="T91" s="87">
        <f t="shared" si="42"/>
        <v>3930000</v>
      </c>
      <c r="U91" s="87">
        <f t="shared" si="27"/>
        <v>3915300</v>
      </c>
      <c r="V91" s="92">
        <f>S91+T91+U91</f>
        <v>27845300</v>
      </c>
      <c r="W91" s="94">
        <v>18000000</v>
      </c>
      <c r="X91" s="92">
        <f t="shared" si="40"/>
        <v>26040000</v>
      </c>
      <c r="Y91" s="94">
        <v>25885300</v>
      </c>
      <c r="Z91" s="92">
        <f t="shared" si="19"/>
        <v>10000000</v>
      </c>
      <c r="AA91" s="92">
        <f t="shared" si="29"/>
        <v>53885300</v>
      </c>
      <c r="AB91" s="92">
        <v>0</v>
      </c>
      <c r="AC91" s="92"/>
      <c r="AD91" s="87">
        <f t="shared" si="30"/>
        <v>145630300</v>
      </c>
    </row>
    <row r="92" spans="1:30" ht="21.75">
      <c r="A92" s="20">
        <v>91</v>
      </c>
      <c r="B92" s="15" t="s">
        <v>89</v>
      </c>
      <c r="C92" s="15" t="s">
        <v>90</v>
      </c>
      <c r="D92" s="80" t="s">
        <v>353</v>
      </c>
      <c r="E92" s="81">
        <v>90</v>
      </c>
      <c r="F92" s="81">
        <f t="shared" si="31"/>
        <v>14</v>
      </c>
      <c r="G92" s="88">
        <f>امتیازبندی2!D88</f>
        <v>61000000</v>
      </c>
      <c r="H92" s="85">
        <v>15120000</v>
      </c>
      <c r="I92" s="85">
        <v>15120000</v>
      </c>
      <c r="J92" s="86">
        <f t="shared" si="32"/>
        <v>76120000</v>
      </c>
      <c r="K92" s="85">
        <f t="shared" si="41"/>
        <v>76120000</v>
      </c>
      <c r="L92" s="90">
        <v>5500000</v>
      </c>
      <c r="M92" s="87">
        <f t="shared" si="34"/>
        <v>81620000</v>
      </c>
      <c r="N92" s="86"/>
      <c r="O92" s="91">
        <f t="shared" si="33"/>
        <v>6885000</v>
      </c>
      <c r="P92" s="89">
        <v>10400000</v>
      </c>
      <c r="Q92" s="89"/>
      <c r="R92" s="87">
        <f t="shared" si="26"/>
        <v>92020000</v>
      </c>
      <c r="S92" s="87">
        <f t="shared" si="38"/>
        <v>-3515000</v>
      </c>
      <c r="T92" s="87">
        <f t="shared" si="42"/>
        <v>3930000</v>
      </c>
      <c r="U92" s="87">
        <f t="shared" si="27"/>
        <v>3789000</v>
      </c>
      <c r="V92" s="92">
        <f t="shared" si="28"/>
        <v>4204000</v>
      </c>
      <c r="W92" s="94">
        <v>9404000</v>
      </c>
      <c r="X92" s="92">
        <f t="shared" si="40"/>
        <v>25200000</v>
      </c>
      <c r="Y92" s="94">
        <v>20000000</v>
      </c>
      <c r="Z92" s="92">
        <f t="shared" si="19"/>
        <v>0</v>
      </c>
      <c r="AA92" s="92">
        <f t="shared" si="29"/>
        <v>29404000</v>
      </c>
      <c r="AB92" s="92">
        <v>20000000</v>
      </c>
      <c r="AC92" s="92"/>
      <c r="AD92" s="87">
        <f t="shared" si="30"/>
        <v>141424000</v>
      </c>
    </row>
    <row r="93" spans="1:30" ht="21.75">
      <c r="A93" s="20">
        <v>92</v>
      </c>
      <c r="B93" s="15" t="s">
        <v>260</v>
      </c>
      <c r="C93" s="15" t="s">
        <v>261</v>
      </c>
      <c r="D93" s="80" t="s">
        <v>354</v>
      </c>
      <c r="E93" s="81">
        <v>78</v>
      </c>
      <c r="F93" s="81">
        <f t="shared" si="31"/>
        <v>2</v>
      </c>
      <c r="G93" s="88">
        <f>امتیازبندی2!D89</f>
        <v>61000000</v>
      </c>
      <c r="H93" s="85">
        <v>2160000</v>
      </c>
      <c r="I93" s="85">
        <v>0</v>
      </c>
      <c r="J93" s="86">
        <f t="shared" si="32"/>
        <v>61000000</v>
      </c>
      <c r="K93" s="85">
        <f t="shared" si="41"/>
        <v>63160000</v>
      </c>
      <c r="L93" s="90">
        <v>5500000</v>
      </c>
      <c r="M93" s="87">
        <f t="shared" si="34"/>
        <v>66500000</v>
      </c>
      <c r="N93" s="86"/>
      <c r="O93" s="91">
        <f t="shared" si="33"/>
        <v>9045000</v>
      </c>
      <c r="P93" s="89">
        <v>12000000</v>
      </c>
      <c r="Q93" s="89"/>
      <c r="R93" s="87">
        <f t="shared" si="26"/>
        <v>78500000</v>
      </c>
      <c r="S93" s="87">
        <f t="shared" si="38"/>
        <v>-2955000</v>
      </c>
      <c r="T93" s="87">
        <f t="shared" si="42"/>
        <v>3930000</v>
      </c>
      <c r="U93" s="87">
        <f t="shared" si="27"/>
        <v>3283800</v>
      </c>
      <c r="V93" s="92">
        <f t="shared" si="28"/>
        <v>4258800</v>
      </c>
      <c r="W93" s="94"/>
      <c r="X93" s="92">
        <f t="shared" si="40"/>
        <v>21840000</v>
      </c>
      <c r="Y93" s="94"/>
      <c r="Z93" s="92">
        <f t="shared" si="19"/>
        <v>26098800</v>
      </c>
      <c r="AA93" s="92">
        <f t="shared" si="29"/>
        <v>26098800</v>
      </c>
      <c r="AB93" s="92">
        <v>20000000</v>
      </c>
      <c r="AC93" s="92"/>
      <c r="AD93" s="87">
        <f t="shared" si="30"/>
        <v>124598800</v>
      </c>
    </row>
    <row r="94" spans="1:30" ht="21.75">
      <c r="A94" s="20">
        <v>93</v>
      </c>
      <c r="B94" s="15" t="s">
        <v>249</v>
      </c>
      <c r="C94" s="15" t="s">
        <v>250</v>
      </c>
      <c r="D94" s="80" t="s">
        <v>303</v>
      </c>
      <c r="E94" s="81">
        <v>77</v>
      </c>
      <c r="F94" s="81">
        <f t="shared" si="31"/>
        <v>1</v>
      </c>
      <c r="G94" s="88">
        <f>امتیازبندی2!D90</f>
        <v>61000000</v>
      </c>
      <c r="H94" s="85">
        <v>1080000</v>
      </c>
      <c r="I94" s="85">
        <v>1080000</v>
      </c>
      <c r="J94" s="86">
        <f t="shared" si="32"/>
        <v>62080000</v>
      </c>
      <c r="K94" s="85">
        <f t="shared" si="41"/>
        <v>62080000</v>
      </c>
      <c r="L94" s="90">
        <v>5500000</v>
      </c>
      <c r="M94" s="87">
        <f t="shared" si="34"/>
        <v>67580000</v>
      </c>
      <c r="N94" s="86">
        <v>6850000</v>
      </c>
      <c r="O94" s="91">
        <f t="shared" si="33"/>
        <v>35000</v>
      </c>
      <c r="P94" s="89"/>
      <c r="Q94" s="89">
        <f>16210000+5000000</f>
        <v>21210000</v>
      </c>
      <c r="R94" s="87">
        <f t="shared" si="26"/>
        <v>74430000</v>
      </c>
      <c r="S94" s="87">
        <f>O94-P94+20000000</f>
        <v>20035000</v>
      </c>
      <c r="T94" s="87">
        <f t="shared" si="42"/>
        <v>3930000</v>
      </c>
      <c r="U94" s="87">
        <f t="shared" si="27"/>
        <v>3241700</v>
      </c>
      <c r="V94" s="92">
        <f t="shared" si="28"/>
        <v>27206700</v>
      </c>
      <c r="W94" s="94">
        <v>20000000</v>
      </c>
      <c r="X94" s="92">
        <f t="shared" si="40"/>
        <v>21560000</v>
      </c>
      <c r="Y94" s="94">
        <v>28766700</v>
      </c>
      <c r="Z94" s="92">
        <f t="shared" si="19"/>
        <v>0</v>
      </c>
      <c r="AA94" s="92">
        <f t="shared" si="29"/>
        <v>48766700</v>
      </c>
      <c r="AB94" s="92">
        <v>0</v>
      </c>
      <c r="AC94" s="92"/>
      <c r="AD94" s="87">
        <f t="shared" si="30"/>
        <v>123196700</v>
      </c>
    </row>
    <row r="95" spans="1:30" ht="21.75">
      <c r="A95" s="20">
        <v>94</v>
      </c>
      <c r="B95" s="15" t="s">
        <v>143</v>
      </c>
      <c r="C95" s="15" t="s">
        <v>144</v>
      </c>
      <c r="D95" s="80" t="s">
        <v>356</v>
      </c>
      <c r="E95" s="81">
        <v>77</v>
      </c>
      <c r="F95" s="81">
        <f t="shared" si="31"/>
        <v>1</v>
      </c>
      <c r="G95" s="88">
        <f>امتیازبندی2!D91</f>
        <v>61000000</v>
      </c>
      <c r="H95" s="85">
        <v>1080000</v>
      </c>
      <c r="I95" s="85">
        <v>1080000</v>
      </c>
      <c r="J95" s="86">
        <f t="shared" si="32"/>
        <v>62080000</v>
      </c>
      <c r="K95" s="85">
        <f t="shared" si="41"/>
        <v>62080000</v>
      </c>
      <c r="L95" s="90">
        <v>5500000</v>
      </c>
      <c r="M95" s="87">
        <f t="shared" si="34"/>
        <v>67580000</v>
      </c>
      <c r="N95" s="86">
        <v>6885000</v>
      </c>
      <c r="O95" s="91">
        <f t="shared" si="33"/>
        <v>0</v>
      </c>
      <c r="P95" s="89"/>
      <c r="Q95" s="89"/>
      <c r="R95" s="87">
        <f t="shared" si="26"/>
        <v>74465000</v>
      </c>
      <c r="S95" s="87">
        <f t="shared" si="38"/>
        <v>0</v>
      </c>
      <c r="T95" s="87">
        <f t="shared" si="42"/>
        <v>3930000</v>
      </c>
      <c r="U95" s="87">
        <f t="shared" si="27"/>
        <v>3241700</v>
      </c>
      <c r="V95" s="92">
        <f t="shared" si="28"/>
        <v>7171700</v>
      </c>
      <c r="W95" s="94"/>
      <c r="X95" s="92">
        <f t="shared" si="40"/>
        <v>21560000</v>
      </c>
      <c r="Y95" s="94"/>
      <c r="Z95" s="92">
        <f t="shared" si="19"/>
        <v>28731700</v>
      </c>
      <c r="AA95" s="92">
        <f t="shared" si="29"/>
        <v>28731700</v>
      </c>
      <c r="AB95" s="92">
        <v>20000000</v>
      </c>
      <c r="AC95" s="92"/>
      <c r="AD95" s="87">
        <f t="shared" si="30"/>
        <v>123196700</v>
      </c>
    </row>
    <row r="96" spans="1:30" ht="21.75">
      <c r="A96" s="20">
        <v>95</v>
      </c>
      <c r="B96" s="15" t="s">
        <v>240</v>
      </c>
      <c r="C96" s="15" t="s">
        <v>227</v>
      </c>
      <c r="D96" s="80" t="s">
        <v>357</v>
      </c>
      <c r="E96" s="81">
        <v>77</v>
      </c>
      <c r="F96" s="81">
        <f t="shared" si="31"/>
        <v>1</v>
      </c>
      <c r="G96" s="88">
        <f>امتیازبندی2!D92</f>
        <v>61000000</v>
      </c>
      <c r="H96" s="85">
        <v>1080000</v>
      </c>
      <c r="I96" s="85">
        <v>1080000</v>
      </c>
      <c r="J96" s="86">
        <f t="shared" si="32"/>
        <v>62080000</v>
      </c>
      <c r="K96" s="85">
        <f t="shared" si="41"/>
        <v>62080000</v>
      </c>
      <c r="L96" s="90">
        <v>5500000</v>
      </c>
      <c r="M96" s="87">
        <f t="shared" si="34"/>
        <v>67580000</v>
      </c>
      <c r="N96" s="86">
        <v>6885000</v>
      </c>
      <c r="O96" s="91">
        <f t="shared" si="33"/>
        <v>0</v>
      </c>
      <c r="P96" s="89"/>
      <c r="Q96" s="89"/>
      <c r="R96" s="87">
        <f t="shared" si="26"/>
        <v>74465000</v>
      </c>
      <c r="S96" s="87">
        <f t="shared" si="38"/>
        <v>0</v>
      </c>
      <c r="T96" s="87">
        <f t="shared" si="42"/>
        <v>3930000</v>
      </c>
      <c r="U96" s="87">
        <f t="shared" si="27"/>
        <v>3241700</v>
      </c>
      <c r="V96" s="92">
        <f t="shared" si="28"/>
        <v>7171700</v>
      </c>
      <c r="W96" s="94">
        <v>7171700</v>
      </c>
      <c r="X96" s="92">
        <f t="shared" si="40"/>
        <v>21560000</v>
      </c>
      <c r="Y96" s="94">
        <v>21560000</v>
      </c>
      <c r="Z96" s="92">
        <f t="shared" si="19"/>
        <v>0</v>
      </c>
      <c r="AA96" s="92">
        <f t="shared" si="29"/>
        <v>28731700</v>
      </c>
      <c r="AB96" s="92">
        <v>20000000</v>
      </c>
      <c r="AC96" s="92"/>
      <c r="AD96" s="87">
        <f t="shared" si="30"/>
        <v>123196700</v>
      </c>
    </row>
    <row r="97" spans="1:30" ht="21.75">
      <c r="A97" s="20">
        <v>96</v>
      </c>
      <c r="B97" s="15" t="s">
        <v>148</v>
      </c>
      <c r="C97" s="15" t="s">
        <v>224</v>
      </c>
      <c r="D97" s="80" t="s">
        <v>358</v>
      </c>
      <c r="E97" s="81">
        <v>81</v>
      </c>
      <c r="F97" s="81">
        <f t="shared" si="31"/>
        <v>5</v>
      </c>
      <c r="G97" s="88">
        <f>امتیازبندی2!D93</f>
        <v>61000000</v>
      </c>
      <c r="H97" s="85">
        <v>5400000</v>
      </c>
      <c r="I97" s="85">
        <v>5400000</v>
      </c>
      <c r="J97" s="86">
        <f t="shared" si="32"/>
        <v>66400000</v>
      </c>
      <c r="K97" s="85">
        <f t="shared" si="41"/>
        <v>66400000</v>
      </c>
      <c r="L97" s="90">
        <v>0</v>
      </c>
      <c r="M97" s="87">
        <f t="shared" si="34"/>
        <v>66400000</v>
      </c>
      <c r="N97" s="86">
        <v>7265000</v>
      </c>
      <c r="O97" s="91">
        <f t="shared" si="33"/>
        <v>5120000</v>
      </c>
      <c r="P97" s="89">
        <v>5120000</v>
      </c>
      <c r="Q97" s="89"/>
      <c r="R97" s="87">
        <f t="shared" si="26"/>
        <v>78785000</v>
      </c>
      <c r="S97" s="87">
        <f t="shared" si="38"/>
        <v>0</v>
      </c>
      <c r="T97" s="87">
        <f t="shared" si="42"/>
        <v>3930000</v>
      </c>
      <c r="U97" s="87">
        <f t="shared" si="27"/>
        <v>3410100</v>
      </c>
      <c r="V97" s="92">
        <f t="shared" si="28"/>
        <v>7340100</v>
      </c>
      <c r="W97" s="94">
        <v>7340100</v>
      </c>
      <c r="X97" s="92">
        <f t="shared" si="40"/>
        <v>22680000</v>
      </c>
      <c r="Y97" s="94">
        <v>22680000</v>
      </c>
      <c r="Z97" s="92">
        <f t="shared" si="19"/>
        <v>0</v>
      </c>
      <c r="AA97" s="92">
        <f t="shared" si="29"/>
        <v>30020100</v>
      </c>
      <c r="AB97" s="92">
        <v>20000000</v>
      </c>
      <c r="AC97" s="92"/>
      <c r="AD97" s="87">
        <f t="shared" si="30"/>
        <v>128805100</v>
      </c>
    </row>
    <row r="98" spans="1:30" ht="21.75">
      <c r="A98" s="20">
        <v>97</v>
      </c>
      <c r="B98" s="15" t="s">
        <v>59</v>
      </c>
      <c r="C98" s="15" t="s">
        <v>60</v>
      </c>
      <c r="D98" s="80" t="s">
        <v>359</v>
      </c>
      <c r="E98" s="81">
        <v>93</v>
      </c>
      <c r="F98" s="81">
        <f t="shared" si="31"/>
        <v>17</v>
      </c>
      <c r="G98" s="88">
        <f>امتیازبندی2!D94</f>
        <v>61100000</v>
      </c>
      <c r="H98" s="85">
        <v>18260000</v>
      </c>
      <c r="I98" s="85">
        <v>18260000</v>
      </c>
      <c r="J98" s="86">
        <f t="shared" si="32"/>
        <v>79360000</v>
      </c>
      <c r="K98" s="85">
        <f>61100000+H98</f>
        <v>79360000</v>
      </c>
      <c r="L98" s="90">
        <v>5500000</v>
      </c>
      <c r="M98" s="87">
        <f t="shared" si="34"/>
        <v>84860000</v>
      </c>
      <c r="N98" s="86"/>
      <c r="O98" s="91">
        <f t="shared" si="33"/>
        <v>6885000</v>
      </c>
      <c r="P98" s="89">
        <v>12000000</v>
      </c>
      <c r="Q98" s="89"/>
      <c r="R98" s="87">
        <f t="shared" si="26"/>
        <v>96860000</v>
      </c>
      <c r="S98" s="87">
        <f t="shared" si="38"/>
        <v>-5115000</v>
      </c>
      <c r="T98" s="87">
        <f t="shared" si="42"/>
        <v>3930000</v>
      </c>
      <c r="U98" s="87">
        <f t="shared" si="27"/>
        <v>3915300</v>
      </c>
      <c r="V98" s="92">
        <f t="shared" si="28"/>
        <v>2730300</v>
      </c>
      <c r="W98" s="94">
        <v>2730300</v>
      </c>
      <c r="X98" s="92">
        <f t="shared" si="40"/>
        <v>26040000</v>
      </c>
      <c r="Y98" s="94">
        <v>26040000</v>
      </c>
      <c r="Z98" s="92">
        <f t="shared" si="19"/>
        <v>0</v>
      </c>
      <c r="AA98" s="92">
        <f t="shared" si="29"/>
        <v>28770300</v>
      </c>
      <c r="AB98" s="92">
        <v>20000000</v>
      </c>
      <c r="AC98" s="92"/>
      <c r="AD98" s="87">
        <f t="shared" si="30"/>
        <v>145630300</v>
      </c>
    </row>
    <row r="99" spans="1:30" ht="21.75">
      <c r="A99" s="20">
        <v>98</v>
      </c>
      <c r="B99" s="15" t="s">
        <v>245</v>
      </c>
      <c r="C99" s="15" t="s">
        <v>246</v>
      </c>
      <c r="D99" s="80" t="s">
        <v>360</v>
      </c>
      <c r="E99" s="81">
        <v>90</v>
      </c>
      <c r="F99" s="81">
        <f t="shared" si="31"/>
        <v>14</v>
      </c>
      <c r="G99" s="88">
        <f>امتیازبندی2!D95</f>
        <v>81000000</v>
      </c>
      <c r="H99" s="85">
        <v>15120000</v>
      </c>
      <c r="I99" s="85">
        <v>0</v>
      </c>
      <c r="J99" s="86">
        <f t="shared" si="32"/>
        <v>81000000</v>
      </c>
      <c r="K99" s="85">
        <f>61000000+H99</f>
        <v>76120000</v>
      </c>
      <c r="L99" s="90">
        <v>5500000</v>
      </c>
      <c r="M99" s="87">
        <f t="shared" si="34"/>
        <v>86500000</v>
      </c>
      <c r="N99" s="86"/>
      <c r="O99" s="91">
        <f t="shared" si="33"/>
        <v>2005000</v>
      </c>
      <c r="P99" s="89"/>
      <c r="Q99" s="89"/>
      <c r="R99" s="87">
        <f t="shared" si="26"/>
        <v>86500000</v>
      </c>
      <c r="S99" s="87">
        <f>O99-P99+20000000</f>
        <v>22005000</v>
      </c>
      <c r="T99" s="87">
        <f t="shared" si="42"/>
        <v>3930000</v>
      </c>
      <c r="U99" s="87">
        <f t="shared" si="27"/>
        <v>3789000</v>
      </c>
      <c r="V99" s="92">
        <f t="shared" si="28"/>
        <v>29724000</v>
      </c>
      <c r="W99" s="94"/>
      <c r="X99" s="92">
        <f t="shared" si="40"/>
        <v>25200000</v>
      </c>
      <c r="Y99" s="94">
        <v>54924000</v>
      </c>
      <c r="Z99" s="92">
        <f t="shared" si="19"/>
        <v>0</v>
      </c>
      <c r="AA99" s="92">
        <f t="shared" si="29"/>
        <v>54924000</v>
      </c>
      <c r="AB99" s="92">
        <v>0</v>
      </c>
      <c r="AC99" s="92"/>
      <c r="AD99" s="87">
        <f t="shared" si="30"/>
        <v>141424000</v>
      </c>
    </row>
    <row r="100" spans="1:30" ht="21.75">
      <c r="A100" s="20">
        <v>99</v>
      </c>
      <c r="B100" s="15" t="s">
        <v>70</v>
      </c>
      <c r="C100" s="15" t="s">
        <v>53</v>
      </c>
      <c r="D100" s="80" t="s">
        <v>361</v>
      </c>
      <c r="E100" s="81">
        <v>82</v>
      </c>
      <c r="F100" s="81">
        <f t="shared" si="31"/>
        <v>6</v>
      </c>
      <c r="G100" s="88">
        <f>امتیازبندی2!D96</f>
        <v>61100000</v>
      </c>
      <c r="H100" s="85">
        <v>6380000</v>
      </c>
      <c r="I100" s="85">
        <v>0</v>
      </c>
      <c r="J100" s="86">
        <f t="shared" si="32"/>
        <v>61100000</v>
      </c>
      <c r="K100" s="85">
        <f>61100000+H100</f>
        <v>67480000</v>
      </c>
      <c r="L100" s="90">
        <v>5500000</v>
      </c>
      <c r="M100" s="87">
        <f t="shared" si="34"/>
        <v>66600000</v>
      </c>
      <c r="N100" s="86">
        <v>6800000</v>
      </c>
      <c r="O100" s="91">
        <f t="shared" si="33"/>
        <v>6465000</v>
      </c>
      <c r="P100" s="89">
        <v>6400000</v>
      </c>
      <c r="Q100" s="89"/>
      <c r="R100" s="87">
        <f t="shared" si="26"/>
        <v>79800000</v>
      </c>
      <c r="S100" s="87">
        <f t="shared" si="38"/>
        <v>65000</v>
      </c>
      <c r="T100" s="87">
        <f t="shared" si="42"/>
        <v>3930000</v>
      </c>
      <c r="U100" s="87">
        <f t="shared" si="27"/>
        <v>3452200</v>
      </c>
      <c r="V100" s="92">
        <f t="shared" si="28"/>
        <v>7447200</v>
      </c>
      <c r="W100" s="94">
        <v>10000000</v>
      </c>
      <c r="X100" s="92">
        <f t="shared" si="40"/>
        <v>22960000</v>
      </c>
      <c r="Y100" s="94">
        <v>20410000</v>
      </c>
      <c r="Z100" s="92">
        <f t="shared" si="19"/>
        <v>-2800</v>
      </c>
      <c r="AA100" s="92">
        <f t="shared" si="29"/>
        <v>30407200</v>
      </c>
      <c r="AB100" s="92">
        <v>20000000</v>
      </c>
      <c r="AC100" s="92"/>
      <c r="AD100" s="87">
        <f t="shared" si="30"/>
        <v>130207200</v>
      </c>
    </row>
    <row r="101" spans="1:30" ht="21.75">
      <c r="A101" s="20">
        <v>100</v>
      </c>
      <c r="B101" s="15" t="s">
        <v>70</v>
      </c>
      <c r="C101" s="15" t="s">
        <v>117</v>
      </c>
      <c r="D101" s="80" t="s">
        <v>362</v>
      </c>
      <c r="E101" s="81">
        <v>76</v>
      </c>
      <c r="F101" s="81">
        <f t="shared" si="31"/>
        <v>0</v>
      </c>
      <c r="G101" s="88">
        <f>امتیازبندی2!D97</f>
        <v>61000000</v>
      </c>
      <c r="H101" s="85">
        <v>0</v>
      </c>
      <c r="I101" s="85">
        <v>0</v>
      </c>
      <c r="J101" s="86">
        <f t="shared" si="32"/>
        <v>61000000</v>
      </c>
      <c r="K101" s="85">
        <f>61000000+H101</f>
        <v>61000000</v>
      </c>
      <c r="L101" s="90">
        <v>0</v>
      </c>
      <c r="M101" s="87">
        <f t="shared" si="34"/>
        <v>61000000</v>
      </c>
      <c r="N101" s="86">
        <v>4385000</v>
      </c>
      <c r="O101" s="91">
        <f t="shared" si="33"/>
        <v>8000000</v>
      </c>
      <c r="P101" s="89">
        <v>8000000</v>
      </c>
      <c r="Q101" s="89"/>
      <c r="R101" s="87">
        <f t="shared" si="26"/>
        <v>73385000</v>
      </c>
      <c r="S101" s="87">
        <f t="shared" si="38"/>
        <v>0</v>
      </c>
      <c r="T101" s="87">
        <f t="shared" si="42"/>
        <v>3930000</v>
      </c>
      <c r="U101" s="87">
        <f t="shared" si="27"/>
        <v>3199600</v>
      </c>
      <c r="V101" s="92">
        <f t="shared" si="28"/>
        <v>7129600</v>
      </c>
      <c r="W101" s="94"/>
      <c r="X101" s="92">
        <f t="shared" si="40"/>
        <v>21280000</v>
      </c>
      <c r="Y101" s="94"/>
      <c r="Z101" s="92">
        <f t="shared" si="19"/>
        <v>28409600</v>
      </c>
      <c r="AA101" s="92">
        <f t="shared" si="29"/>
        <v>28409600</v>
      </c>
      <c r="AB101" s="92">
        <v>20000000</v>
      </c>
      <c r="AC101" s="92"/>
      <c r="AD101" s="87">
        <f t="shared" si="30"/>
        <v>121794600</v>
      </c>
    </row>
    <row r="102" spans="1:30" ht="21.75">
      <c r="A102" s="20">
        <v>101</v>
      </c>
      <c r="B102" s="15" t="s">
        <v>124</v>
      </c>
      <c r="C102" s="15" t="s">
        <v>125</v>
      </c>
      <c r="D102" s="80" t="s">
        <v>363</v>
      </c>
      <c r="E102" s="81">
        <v>90</v>
      </c>
      <c r="F102" s="81">
        <f t="shared" si="31"/>
        <v>14</v>
      </c>
      <c r="G102" s="88">
        <f>امتیازبندی2!D98</f>
        <v>61000000</v>
      </c>
      <c r="H102" s="85">
        <v>15120000</v>
      </c>
      <c r="I102" s="85">
        <v>15120000</v>
      </c>
      <c r="J102" s="86">
        <f t="shared" si="32"/>
        <v>76120000</v>
      </c>
      <c r="K102" s="85">
        <f>61000000+H102</f>
        <v>76120000</v>
      </c>
      <c r="L102" s="90">
        <v>5500000</v>
      </c>
      <c r="M102" s="87">
        <f t="shared" si="34"/>
        <v>81620000</v>
      </c>
      <c r="N102" s="86">
        <v>6700000</v>
      </c>
      <c r="O102" s="91">
        <f t="shared" ref="O102:O103" si="43">K102-J102+(5500000-L102)+(6885000-N102)</f>
        <v>185000</v>
      </c>
      <c r="P102" s="89">
        <v>16000000</v>
      </c>
      <c r="Q102" s="89"/>
      <c r="R102" s="87">
        <f t="shared" si="26"/>
        <v>104320000</v>
      </c>
      <c r="S102" s="87">
        <f t="shared" si="38"/>
        <v>-15815000</v>
      </c>
      <c r="T102" s="87">
        <f t="shared" si="42"/>
        <v>3930000</v>
      </c>
      <c r="U102" s="87">
        <f t="shared" si="27"/>
        <v>3789000</v>
      </c>
      <c r="V102" s="92">
        <f t="shared" si="28"/>
        <v>-8096000</v>
      </c>
      <c r="W102" s="94"/>
      <c r="X102" s="92">
        <f t="shared" si="40"/>
        <v>25200000</v>
      </c>
      <c r="Y102" s="94">
        <v>17104000</v>
      </c>
      <c r="Z102" s="92">
        <f t="shared" si="19"/>
        <v>0</v>
      </c>
      <c r="AA102" s="92">
        <f t="shared" si="29"/>
        <v>17104000</v>
      </c>
      <c r="AB102" s="92">
        <v>20000000</v>
      </c>
      <c r="AC102" s="92"/>
      <c r="AD102" s="87">
        <f t="shared" si="30"/>
        <v>141424000</v>
      </c>
    </row>
    <row r="103" spans="1:30" ht="21.75">
      <c r="A103" s="20">
        <v>102</v>
      </c>
      <c r="B103" s="15" t="s">
        <v>69</v>
      </c>
      <c r="C103" s="15" t="s">
        <v>68</v>
      </c>
      <c r="D103" s="80" t="s">
        <v>364</v>
      </c>
      <c r="E103" s="81">
        <v>82</v>
      </c>
      <c r="F103" s="81">
        <f t="shared" si="31"/>
        <v>6</v>
      </c>
      <c r="G103" s="88">
        <f>امتیازبندی2!D99</f>
        <v>61000000</v>
      </c>
      <c r="H103" s="85">
        <v>6480000</v>
      </c>
      <c r="I103" s="85">
        <v>6480000</v>
      </c>
      <c r="J103" s="86">
        <f t="shared" si="32"/>
        <v>67480000</v>
      </c>
      <c r="K103" s="85">
        <f>61000000+H103</f>
        <v>67480000</v>
      </c>
      <c r="L103" s="90">
        <v>5500000</v>
      </c>
      <c r="M103" s="87">
        <f t="shared" si="34"/>
        <v>72980000</v>
      </c>
      <c r="N103" s="86"/>
      <c r="O103" s="91">
        <f t="shared" si="43"/>
        <v>6885000</v>
      </c>
      <c r="P103" s="89">
        <v>9600000</v>
      </c>
      <c r="Q103" s="89"/>
      <c r="R103" s="87">
        <f t="shared" si="26"/>
        <v>82580000</v>
      </c>
      <c r="S103" s="87">
        <f t="shared" si="38"/>
        <v>-2715000</v>
      </c>
      <c r="T103" s="87">
        <f t="shared" si="42"/>
        <v>3930000</v>
      </c>
      <c r="U103" s="87">
        <f t="shared" si="27"/>
        <v>3452200</v>
      </c>
      <c r="V103" s="92">
        <f t="shared" si="28"/>
        <v>4667200</v>
      </c>
      <c r="W103" s="94"/>
      <c r="X103" s="92">
        <f t="shared" si="40"/>
        <v>22960000</v>
      </c>
      <c r="Y103" s="94"/>
      <c r="Z103" s="92">
        <f t="shared" si="19"/>
        <v>27627200</v>
      </c>
      <c r="AA103" s="92">
        <f t="shared" si="29"/>
        <v>27627200</v>
      </c>
      <c r="AB103" s="92">
        <v>20000000</v>
      </c>
      <c r="AC103" s="92"/>
      <c r="AD103" s="87">
        <f t="shared" si="30"/>
        <v>130207200</v>
      </c>
    </row>
    <row r="104" spans="1:30" ht="21.75">
      <c r="A104" s="20">
        <v>103</v>
      </c>
      <c r="B104" s="15" t="s">
        <v>394</v>
      </c>
      <c r="C104" s="15" t="s">
        <v>399</v>
      </c>
      <c r="D104" s="80" t="s">
        <v>397</v>
      </c>
      <c r="E104" s="81">
        <v>78</v>
      </c>
      <c r="F104" s="81">
        <f t="shared" si="31"/>
        <v>2</v>
      </c>
      <c r="G104" s="88">
        <f>1360000*E104</f>
        <v>106080000</v>
      </c>
      <c r="H104" s="85"/>
      <c r="I104" s="85"/>
      <c r="J104" s="86"/>
      <c r="K104" s="85"/>
      <c r="L104" s="90"/>
      <c r="M104" s="87">
        <f>G104</f>
        <v>106080000</v>
      </c>
      <c r="N104" s="86"/>
      <c r="O104" s="91"/>
      <c r="P104" s="89"/>
      <c r="Q104" s="89"/>
      <c r="R104" s="87">
        <f t="shared" si="26"/>
        <v>106080000</v>
      </c>
      <c r="S104" s="87">
        <v>0</v>
      </c>
      <c r="T104" s="87">
        <f t="shared" si="42"/>
        <v>3930000</v>
      </c>
      <c r="U104" s="87">
        <f t="shared" si="27"/>
        <v>3283800</v>
      </c>
      <c r="V104" s="92">
        <f t="shared" si="28"/>
        <v>7213800</v>
      </c>
      <c r="W104" s="94">
        <v>7213800</v>
      </c>
      <c r="X104" s="92">
        <v>0</v>
      </c>
      <c r="Y104" s="94"/>
      <c r="Z104" s="92">
        <f t="shared" si="19"/>
        <v>0</v>
      </c>
      <c r="AA104" s="92">
        <f t="shared" si="29"/>
        <v>7213800</v>
      </c>
      <c r="AB104" s="92">
        <v>0</v>
      </c>
      <c r="AC104" s="92"/>
      <c r="AD104" s="87">
        <f t="shared" si="30"/>
        <v>113293800</v>
      </c>
    </row>
    <row r="105" spans="1:30" ht="21.75">
      <c r="A105" s="20">
        <v>104</v>
      </c>
      <c r="B105" s="15" t="s">
        <v>395</v>
      </c>
      <c r="C105" s="15" t="s">
        <v>396</v>
      </c>
      <c r="D105" s="80" t="s">
        <v>407</v>
      </c>
      <c r="E105" s="81">
        <v>79</v>
      </c>
      <c r="F105" s="81">
        <f t="shared" si="31"/>
        <v>3</v>
      </c>
      <c r="G105" s="88">
        <v>95000000</v>
      </c>
      <c r="H105" s="85"/>
      <c r="I105" s="85"/>
      <c r="J105" s="86"/>
      <c r="K105" s="85"/>
      <c r="L105" s="90"/>
      <c r="M105" s="87">
        <f>G105</f>
        <v>95000000</v>
      </c>
      <c r="N105" s="86"/>
      <c r="O105" s="91"/>
      <c r="P105" s="89"/>
      <c r="Q105" s="89"/>
      <c r="R105" s="87">
        <f t="shared" si="26"/>
        <v>95000000</v>
      </c>
      <c r="S105" s="87">
        <v>0</v>
      </c>
      <c r="T105" s="87"/>
      <c r="U105" s="87">
        <f t="shared" si="27"/>
        <v>3325900</v>
      </c>
      <c r="V105" s="92">
        <f t="shared" si="28"/>
        <v>3325900</v>
      </c>
      <c r="W105" s="94"/>
      <c r="X105" s="92">
        <v>0</v>
      </c>
      <c r="Y105" s="94"/>
      <c r="Z105" s="92">
        <f t="shared" si="19"/>
        <v>3325900</v>
      </c>
      <c r="AA105" s="92">
        <f t="shared" si="29"/>
        <v>3325900</v>
      </c>
      <c r="AB105" s="92">
        <v>20000000</v>
      </c>
      <c r="AC105" s="92"/>
      <c r="AD105" s="87">
        <f t="shared" si="30"/>
        <v>118325900</v>
      </c>
    </row>
  </sheetData>
  <sheetProtection password="CC4D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امتيازبندي1</vt:lpstr>
      <vt:lpstr>امتیازبندی2</vt:lpstr>
      <vt:lpstr>مجموع پرداختی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shojaei</dc:creator>
  <cp:lastModifiedBy>ak.biglarian</cp:lastModifiedBy>
  <cp:lastPrinted>2011-02-23T08:39:10Z</cp:lastPrinted>
  <dcterms:created xsi:type="dcterms:W3CDTF">2003-05-09T07:45:52Z</dcterms:created>
  <dcterms:modified xsi:type="dcterms:W3CDTF">2016-11-19T05:42:59Z</dcterms:modified>
</cp:coreProperties>
</file>